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8865" windowHeight="4500" tabRatio="613" activeTab="6"/>
  </bookViews>
  <sheets>
    <sheet name="NS TP" sheetId="1" r:id="rId1"/>
    <sheet name="Sheet1" sheetId="2" r:id="rId2"/>
    <sheet name="NSĐP" sheetId="3" r:id="rId3"/>
    <sheet name="Sheet3" sheetId="4" r:id="rId4"/>
    <sheet name="Chi theo lĩnh vực" sheetId="5" r:id="rId5"/>
    <sheet name="Sheet5" sheetId="6" r:id="rId6"/>
    <sheet name="XDCB 2020" sheetId="7" r:id="rId7"/>
    <sheet name="Sheet2" sheetId="8" r:id="rId8"/>
    <sheet name="00000000" sheetId="9" state="veryHidden" r:id="rId9"/>
  </sheets>
  <definedNames>
    <definedName name="_xlnm.Print_Titles" localSheetId="4">'Chi theo lĩnh vực'!$7:$9</definedName>
    <definedName name="_xlnm.Print_Titles" localSheetId="7">'Sheet2'!$6:$8</definedName>
    <definedName name="_xlnm.Print_Titles" localSheetId="5">'Sheet5'!$7:$9</definedName>
    <definedName name="_xlnm.Print_Titles" localSheetId="6">'XDCB 2020'!$6:$10</definedName>
    <definedName name="_xlnm.Print_Titles">#N/A</definedName>
  </definedNames>
  <calcPr fullCalcOnLoad="1"/>
</workbook>
</file>

<file path=xl/sharedStrings.xml><?xml version="1.0" encoding="utf-8"?>
<sst xmlns="http://schemas.openxmlformats.org/spreadsheetml/2006/main" count="1148" uniqueCount="415">
  <si>
    <t>TT</t>
  </si>
  <si>
    <t>II</t>
  </si>
  <si>
    <t>I</t>
  </si>
  <si>
    <t>Chỉ tiêu</t>
  </si>
  <si>
    <t>Tỉnh giao</t>
  </si>
  <si>
    <t>NQHĐND</t>
  </si>
  <si>
    <t>Thu bổ sung cân đối</t>
  </si>
  <si>
    <t>Bổ sung có mục tiêu</t>
  </si>
  <si>
    <t>Chi đầu tư XDCB</t>
  </si>
  <si>
    <t>Chi thường xuyên</t>
  </si>
  <si>
    <t>ĐVT: đồng</t>
  </si>
  <si>
    <t>Phụ lục số 02</t>
  </si>
  <si>
    <t>So sánh
QT/DT( %)</t>
  </si>
  <si>
    <t>Nguồn thu ngân sách thành phố</t>
  </si>
  <si>
    <t>Thu ngân sách thành phố</t>
  </si>
  <si>
    <t>Thu bổ sung từ NS tỉnh</t>
  </si>
  <si>
    <t>Thu kết dư ngân sách năm trước</t>
  </si>
  <si>
    <t>Thu chuyển nguồn năm trước</t>
  </si>
  <si>
    <t>Thu phản ánh qua NSNN</t>
  </si>
  <si>
    <t>Chi ngân sách thành phố</t>
  </si>
  <si>
    <t>Chi chuyển nguồn NS năm sau</t>
  </si>
  <si>
    <t>Ghi chú</t>
  </si>
  <si>
    <t>Phòng lao động TBXH</t>
  </si>
  <si>
    <t>VP HĐND-UBND</t>
  </si>
  <si>
    <t>Phòng quản lý đô thị</t>
  </si>
  <si>
    <t>Ban chỉ huy quân sự</t>
  </si>
  <si>
    <t>Công an</t>
  </si>
  <si>
    <t>Đơn vị</t>
  </si>
  <si>
    <t>Chi dự phòng</t>
  </si>
  <si>
    <t>Chi phản ánh qua ngân sách</t>
  </si>
  <si>
    <t>UBND THÀNH PHỐ PHỦ LÝ</t>
  </si>
  <si>
    <t>PHÒNG TÀI CHÍNH- KH</t>
  </si>
  <si>
    <t>Các đơn vị đặc thù</t>
  </si>
  <si>
    <t>Chi khác</t>
  </si>
  <si>
    <t xml:space="preserve">Chương trình MTQG
</t>
  </si>
  <si>
    <t xml:space="preserve">Dự toán </t>
  </si>
  <si>
    <t xml:space="preserve">Chi chuyển nguồn NS </t>
  </si>
  <si>
    <t>Phụ lục số 01</t>
  </si>
  <si>
    <t>Thu từ thuế, phí và lệ phí</t>
  </si>
  <si>
    <t>Thu tiền sử dụng đất</t>
  </si>
  <si>
    <t>1.1</t>
  </si>
  <si>
    <t>1.2</t>
  </si>
  <si>
    <t>THU NSNN ĐỊA PHƯƠNG</t>
  </si>
  <si>
    <t>Thu nội địa</t>
  </si>
  <si>
    <t>Thu bổ sung từ Ngân sách cấp trên</t>
  </si>
  <si>
    <t>CHI NGÂN SÁCH ĐỊA PHƯƠNG</t>
  </si>
  <si>
    <t>( Kèm theo tờ trình số       /TTr-UBND ngày    tháng  6 năm 2015 của UBND thành phố Phủ Lý)</t>
  </si>
  <si>
    <t>Tổng số</t>
  </si>
  <si>
    <t>Dự toán 2014</t>
  </si>
  <si>
    <t>Trong đó</t>
  </si>
  <si>
    <t>Lương, PC, các khoản đóng góp</t>
  </si>
  <si>
    <t>BS cho NS cấp dưới</t>
  </si>
  <si>
    <t>3=4+5</t>
  </si>
  <si>
    <t>( Kèm theo Nghị quyết số        /2015/NQ-HĐND ngày      tháng       năm 2015 của HĐND TP Phủ Lý)</t>
  </si>
  <si>
    <t>Chi từ nguồn dự kiến tăng thu</t>
  </si>
  <si>
    <t>HĐ 
chuyên môn</t>
  </si>
  <si>
    <t>7172381 - Dự án Phát triển đô thị Phủ Lý - Hà Nam</t>
  </si>
  <si>
    <t>7557254 - Trường MN xã Tiên Hiệp ( GĐII) HM: T2 nhà LH 02T, san</t>
  </si>
  <si>
    <t>Phụ lục 03</t>
  </si>
  <si>
    <t>1.3</t>
  </si>
  <si>
    <t>Thu thường xuyên tại xã</t>
  </si>
  <si>
    <t xml:space="preserve"> Đài truyền thanh</t>
  </si>
  <si>
    <t xml:space="preserve"> Hội phụ nữ</t>
  </si>
  <si>
    <t xml:space="preserve"> Hội chữ thập đỏ </t>
  </si>
  <si>
    <t>Phòng Văn hóa- TT</t>
  </si>
  <si>
    <t xml:space="preserve"> Phòng Tài nguyên-MT</t>
  </si>
  <si>
    <t xml:space="preserve"> Phòng Tư pháp</t>
  </si>
  <si>
    <t xml:space="preserve"> Ban Thanh tra</t>
  </si>
  <si>
    <t xml:space="preserve"> Phòng Nội vụ</t>
  </si>
  <si>
    <t>Phòng Kinh tế</t>
  </si>
  <si>
    <t>Văn phòng Thành ủy</t>
  </si>
  <si>
    <t>Chi HT các đơn vị theo NQ 38/HĐND</t>
  </si>
  <si>
    <t>Trợ Cấp, Hỗ trợ đối tượng</t>
  </si>
  <si>
    <t>Đội  TTXD đô thị</t>
  </si>
  <si>
    <t>TT chính trị</t>
  </si>
  <si>
    <t>7606761 - XD trụ sở làm việc Đảng ủy - HĐND - UBND xã Đinh Xá</t>
  </si>
  <si>
    <t>7580366 - Xử lý ngập úng khu TT công an ĐB P. Thanh Châu</t>
  </si>
  <si>
    <t>Phụ lục số 4</t>
  </si>
  <si>
    <t>Thu từ NS cấp dưới nộp trả</t>
  </si>
  <si>
    <t>Hỗ trợ các đơn vị TW
 đóng trên địa bàn</t>
  </si>
  <si>
    <t>Sửa chữa; HT khắc phục hậu quả mưa bão</t>
  </si>
  <si>
    <t>TT dịch vụ NN</t>
  </si>
  <si>
    <t>HT các HTX NN</t>
  </si>
  <si>
    <t>700468612 - XD cong trinh QS trong can cu chien dau QH thế trận quân sự KV phòng thủ TP Phủ Lý</t>
  </si>
  <si>
    <t>7667244 - Cải tạo sân các hạng mục phụ trợ nhà lớp học 8 phòng 2 tầng TH Thanh Sơn B</t>
  </si>
  <si>
    <t>7683286 - Nhà hiệu bộ, nhà lớp học 3T trường mầm non phường Liêm Chính</t>
  </si>
  <si>
    <t>7322808 - XD, nâng cấp, lắp đặt TTB đài TT 12 Phường,xã- 7322808</t>
  </si>
  <si>
    <t>7686867 - CT, NC đài truyền thanh xã Trịnh Xá, tp PL</t>
  </si>
  <si>
    <t>7702499 - Nâng cấp, cải tạo đường trục thôn Triệu Xá, xã Liêm Tuyền</t>
  </si>
  <si>
    <t>7214602 - XDCT đường D4 thuộc khu đô thị mới Trần Hưng Đạo (7214602)</t>
  </si>
  <si>
    <t>7420349 - Đầu tư XD đường N4 thuộc quy hoạch Khu đô thị Nam Châu Giang TP Phủ Lý</t>
  </si>
  <si>
    <t>7597415 - Sửa chữa, Ctaọ trụ sở LV phòng LĐ-TB và XH, TT PTQĐ</t>
  </si>
  <si>
    <t>7658136 - XD phòng lam việc, nhà kho, nhà để xe ô tô Đội Quản lý trật tự xây dựng đô thi TP Phủ Lý</t>
  </si>
  <si>
    <t>7068385 - XD khu đền thờ liệt sỹ và di tích lịch sử văn hoá tỉnh Hà Nam</t>
  </si>
  <si>
    <t>7687482 - Cải tạo nâng cấp đg giao thông thôn 2 xã Phù Vân(doạn từ nhà Ô Thiện đến nhà Ô Thuận)</t>
  </si>
  <si>
    <t>7725790 - CT, NC trụ sở cũ, XD mới NLV 3T trụ sở DU-HDND-UBND xã Trịnh Xá</t>
  </si>
  <si>
    <t>7647799 - Trồng cây xanh chống bụi dọc đường ĐT.494 đoạn qua Cụm CN Kiện Khê I</t>
  </si>
  <si>
    <t>QUYẾT TOÁN CHI TIẾT ĐƠN VỊ SỬ DỤNG KINH PHÍ NGÂN SÁCH NHÀ NƯỚC NĂM 2019</t>
  </si>
  <si>
    <t>Quyết toán 2019</t>
  </si>
  <si>
    <t>Số quyết toán</t>
  </si>
  <si>
    <t>7619641 - CT, NC đường GT liên xã Liêm Tuyền - Liêm Tiết (đoạn từ đường ÐT.491-QL21B) và đường trục X.Trịnh Xá (đoạn từ UBND X.Trịnh Xá đến Miếu Vua Bà</t>
  </si>
  <si>
    <t>7735632 - Nhà lớp học 3T - 12P trường tiểu học phường Liêm Chính</t>
  </si>
  <si>
    <t>7751001 - Xây dựng các HMPT trường tiểu học xã Tiên Hiệp, TP Phủ Lý</t>
  </si>
  <si>
    <t>7751002 - Xây dựng các HMPT trường THCS xã Tiên Hiệp, TP Phủ Lý</t>
  </si>
  <si>
    <t>7755511 - XD nhà lớp học 2 tầng 8 phòng và các HMPT trường THCS Châu Sơn</t>
  </si>
  <si>
    <t>7759210 - XD nhà lớp học 12p trường THCS xã Tiên Hiệp, tp Phủ Lý</t>
  </si>
  <si>
    <t>7759211 - XD nhà lớp học 12p trường tiểu học xã Tiên Hiệp, tp Phủ Lý</t>
  </si>
  <si>
    <t>7051100 - Dự án - Cầu Châu Giang Thị xã phủ Lý</t>
  </si>
  <si>
    <t>7627989 - San nền, sân Quảng trường Khu đền thờ các AHLS và di tích LS văn hóa tỉnh Hà Nam ( GĐII)</t>
  </si>
  <si>
    <t>7628136 - ĐTXD HT thoát nước và XL ngập úng giữa đường Lý Thường Kiệt và đường Lý Thái Tổ ĐB LHP</t>
  </si>
  <si>
    <t>7640978 - ĐTXD HTKT khu đấu giá QSD đất hai bên tuyến đường D2 tại P. Lê Hồng Phong</t>
  </si>
  <si>
    <t>7663200 - XD khu TĐC PV GPMB công trình cầu vượt đường sắt Bắc nam với QL21A và khu đất ĐG QSD đất tại  xã LC</t>
  </si>
  <si>
    <t>7665228 - Đầu tư HT điện chiếu sáng trên đường Lê Công Thanh ( đoạn từ đường Đinh Tiên Hoàng đến cầu Châu Giang)</t>
  </si>
  <si>
    <t>7678346 - ĐTXD nhà lưu niệm ĐC Lương Khánh Thiện và GPMB ( GĐII) thuộc khu đền thờ AHLS và DTLS)</t>
  </si>
  <si>
    <t>7685955 - Cải tạo, nâng cấp đường Qui Lưu TP Phủ Lý</t>
  </si>
  <si>
    <t>7685956 - Cải tạo, nâng cấp hè đường và HTKT đường Lê Công Thanh ( đoạn từ đường Đinh Tiên Hoàng đến cầu Châu Giang)</t>
  </si>
  <si>
    <t>7686861 - Cải tạo, nâng cấp các tuyến ngõ khu dân cư Hồ Cống Trôi, phường Trần Hưng Đạo TP Phủ Lý</t>
  </si>
  <si>
    <t>7686862 - Lắp dặt tấm đan Composide trên đường Lê Công Thanh ( đoạn từ Cục thuế đến đường Võ Nguyên Giáp) TP Phủ Lý</t>
  </si>
  <si>
    <t>7694388 - Cải tạo, nâng cấp hè đường Trần Thị Phúc ( đoạn từ ngã ba Hồng Phú cũ - Đinh Tiên Hoàng)</t>
  </si>
  <si>
    <t>7694389 - Cải tạo, nâng cấp các tuyến ngõ khu dân cư tổ 6 phường Hai Bà Trưng TP Phủ Lý</t>
  </si>
  <si>
    <t>7694391 - Cải tạo, nâng cấp hè phía Tây đường Trần Phú ( đoạn từ phố Mạc Đĩnh Chi - Bưu điện tỉnh Hà Nam)</t>
  </si>
  <si>
    <t>7695231 - SC, CT phòng LĐTB và XH, TTPT quỹ đất, TT dân số - KHHGĐ</t>
  </si>
  <si>
    <t>7702363 - CT, NC và mở rộng đường giao thông, cống thoát nước (đoạn từ đường Nguyễn Thị Định đến đường N2 theo quy hoạch)</t>
  </si>
  <si>
    <t>7702500 - San nền toàn bộ khu đền thờ các AHLS và di tích lịch sử văn hóa tỉnh Hà Nam</t>
  </si>
  <si>
    <t>7705589 - Cải tạo, nâng cấp ngõ 241 đường Biên Hòa, phường Lương Khánh Thiện, TP Phủ Lý</t>
  </si>
  <si>
    <t>7705590 - Cải tạo, nâng cấp đường Châu Cầu ( đoạn từ đường Lê Lợi đến đường Qui Lưu) TP Phủ Lý</t>
  </si>
  <si>
    <t>7711532 - XD tuyến đường nội bộ khu TT.1- CCĐT.5 thuộc QH Bắc Châu Giang P. Lam Hạ TP Phủ Lý</t>
  </si>
  <si>
    <t>7713720 - Nhà hiệu bộ trường THCS Trần Phú</t>
  </si>
  <si>
    <t>7713848 - Chỉnh trang cây xanh trên đường Trường Trinh</t>
  </si>
  <si>
    <t>7713849 - Chỉnh trang cây xanh trên đường Lê Công Thanh</t>
  </si>
  <si>
    <t>7713850 - Chỉnh trang cây xanh trên đường Nguyễn Văn Trỗi</t>
  </si>
  <si>
    <t>7716771 - Cải tạo, nâng cấp tuyến phố Đặng Việt Châu ( Đoạn từ phố Trương Công Giai - Nguyễn Thị Định) P. Thanh Châu</t>
  </si>
  <si>
    <t>7725071 - Cải tạo, nâng cấp các tuyến ngõ trên địa bàn thành phố Phủ Lý ( ngõ 228 đường Lê Công Thanh, ngõ 138,166 đường Quy Lưu và ngõ 188 đường Lê Lợi)</t>
  </si>
  <si>
    <t>7725074 - ĐTXD đường giao thông nội bộ và đồi giả sơn sau đền thờ 10 cô gái Lam Hạ thuộc khu đền thờ các AHLS và DTLS văn hóa tỉnh Hà Nam</t>
  </si>
  <si>
    <t>7728046 - Nhà lớp học 3T - 12P và các hạng mục phụ trợ trường tiểu học Liêm Chung</t>
  </si>
  <si>
    <t>7733059 - XD HTKT khu TĐC PV GPMB dự án ĐTXD nhà lưu niệm ĐC Lương Khánh Thiện và GPMB ( GĐII) khu đền thờ các AHLS và DTLSVH tỉnh Hà Nam</t>
  </si>
  <si>
    <t>7735061 - Xây dựng các HMPT trạm y tế phường Thanh Tuyền</t>
  </si>
  <si>
    <t>7737724 - Cải tạo hệ thống điện chiếu sáng trên Quốc lộ 1A (đoạn từ cầu Ba Đa đến đường Trần Bình Trọng)</t>
  </si>
  <si>
    <t>7737725 - CT, NC ngõ 42 và ngách 11/42 phố Đề Yêm, phường Lê Hồng Phong, TP Phủ Lý</t>
  </si>
  <si>
    <t>7738391 - CT, NC tuyến đường nội bộ khu giãn dân phường Thanh Châu đến phố Phan Trọng Tuệ</t>
  </si>
  <si>
    <t>7742256 - Cải tạo, chỉnh trang tuyến đường Ngô Gia Tự ( đoạn từ Lý Thường Kiệt đến đường ĐT494B) phường Lê Hồng Phong</t>
  </si>
  <si>
    <t>7742257 - Cải tạo, chỉnh trang phố Đề Yêm ( đoạn từ đường Lý Thái Tổ đến đường Ngô Gia Tự) phường Lê Hồng Phong</t>
  </si>
  <si>
    <t>7742259 - Đầu tư xây dựng khu thể dục thể thao phường Thanh Châu</t>
  </si>
  <si>
    <t>7742827 - Lắp đặt hệ thống chiếu sáng đường Lê Công Thanh ( đoạn từ đường Võ Nguyên Giáp đến nút giao đường ĐT493B)</t>
  </si>
  <si>
    <t>7744500 - CT, NC các tuyến ngõ khu xí nghiệp may Châu Giang, TP Phủ Lý</t>
  </si>
  <si>
    <t>7746707 - Cải tạo nâng cấp 04 tuyến đường thôn 4 xã Phù Vân tp Phủ Lý</t>
  </si>
  <si>
    <t>7748284 - Cải tạo, nâng cấp 2 tuyến đường thôn Trúc Sơn xã Tiên Tân</t>
  </si>
  <si>
    <t>7748794 - Cải tạo, nâng cấp 3 tuyến đường thôn Mạc xã Tiên Tân</t>
  </si>
  <si>
    <t>7749101 - CT NC đường trục xã Phù Vân ( đọan từ trạm bơm thôn 6 đến khu Mom Vực thôn 5)</t>
  </si>
  <si>
    <t>7749884 - Cải tạo, chỉnh trang tuyến đường 3/7 ( đoạn từ phố Trương Công Giai  - đường Nguyễn Thị Định) phường Thanh Châu</t>
  </si>
  <si>
    <t>7751000 - CT, NC đường giao thông, CTN (từ đường nội bộ lô B15 đến phố Lương Văn Đài) đi qua trường THCS Liêm Chính</t>
  </si>
  <si>
    <t>7751353 - Đầu tư xây dựng hệ thống điện chiếu sáng đường ĐT 491 ( đoạn từ xã Liêm Tuyền đến hết địa bàn xã Đinh Xá) TP Phủ Lý</t>
  </si>
  <si>
    <t>7751880 - ĐTXD hệ thống chiếu sáng đường ĐT TP Phủ Lý ( điểm đầu tuyến đường Lương Văn Can P. Lam Hạ, điểm cuối tuyến trạm bơm Lạc Tràng II)</t>
  </si>
  <si>
    <t>7753081 - Cải tạo, nâng cấp đường trục xã Kim Bình ( đoạn từ thôn Kim Thượng đến thôn Kim Thanh)</t>
  </si>
  <si>
    <t>7753821 - Xây dựng hệ thống chiếu sáng đường Lý Thường Kiệt ( đoạn từ ngã ba Thanh Sơn đến cầu Hồng Phú) và HT đèn tin hiệu GT tại ngã ba đường Lý Thường Kiệt- Ngô Gia Tự P Lê Hồng Phong</t>
  </si>
  <si>
    <t>7755288 - CT, NC ngõ 134 đường Lê Công Thanh, TP Phủ Lý</t>
  </si>
  <si>
    <t>7756006 - XD tuyến đường nội bộ khu TĐC 6 thuộc QH khu nhà ở Tân Hà xã Tiên Tân</t>
  </si>
  <si>
    <t>7756748 - Cải tạo nâng cấp đường trục thôn Phú Hoàn, xã Tiên Hiệp (đoạn từ nhà thi đấu đa năng đến ĐT.493B)</t>
  </si>
  <si>
    <t>7757823 - Cải tạo nâng cấp đường giao thông và lắp đặt hệ thống chiếu sáng 5 tuyến đường Xã Liêm Tiết</t>
  </si>
  <si>
    <t>7758585 - Cải tạo, nâng cấp tuyến đường trục tổ 5 phường Thanh Tuyền, TP Phủ Lý</t>
  </si>
  <si>
    <t>7759476 - Cải tạo, nâng cáp hệ thống truyền thanh không dây trên địa bàn xã Liêm Chung, tp PL</t>
  </si>
  <si>
    <t>7760355 - Cải tạo nâng cấp sân vận động xã Trịnh Xá, TP Phủ Lý</t>
  </si>
  <si>
    <t>7760835 - SC, CT khắc lại thông tin trên bia mộ liệt sỹ tại các NTLS trên ĐB thành phố, CTSC nghĩa trang LS phường Thanh Tuyền, xã Kim Bình</t>
  </si>
  <si>
    <t>7762505 - Cải tạo, chỉnh trang đường Đinh Tiên Hoàng ( đoạn từ QL1A đến ngã ba đường Trần Thị Phúc) P. Thanh Châu, TP Phủ Lý</t>
  </si>
  <si>
    <t>7763754 - Cải tạo, nâng cấp 03 tuyến đường giao thông xã Tiên Hiệp, TP Phủ Lý</t>
  </si>
  <si>
    <t>7764148 - XD nhà bộ môn 3 tầng - 6 phòng trường THCS xã Tiên Hải</t>
  </si>
  <si>
    <t>7764150 - Xây dựng nhà lớp học 2 tầng - 9 phòng trường tiểu học phường Thanh Tuyền</t>
  </si>
  <si>
    <t>7765666 - Đầu tư xây dựng tuyến đường Lý Trần Thản ( đoạn từ phố Trương Công Giai đến đường Nguyễn Thị Định) P. Thanh Châu</t>
  </si>
  <si>
    <t>7766060 - XD nhà văn hóa tổ dân phố Bầu Cừu</t>
  </si>
  <si>
    <t>7766061 - XD nhà lớp học 2T-12P trường TH Thanh Châu</t>
  </si>
  <si>
    <t>7766062 - CT, NC tuyến đường từ QL1A đến đường Nguyễn Thị Đinh phường Thanh Châu</t>
  </si>
  <si>
    <t>7766065 - CT, NC một số tuyến ngõ trên địa bàn phường Thanh Châu</t>
  </si>
  <si>
    <t>7766856 - Cải tạo, nâng cấp các tuyến đường GT thôn Kiều, thôn mạc xã Tiên Tân</t>
  </si>
  <si>
    <t>7766857 - Cải Tạo Nâng cấp các tuyến đường GT thôn chiền Và Lắp Đặt HT điện Chiếu Sáng KDC  thôn đào Xã Liêm Tiết</t>
  </si>
  <si>
    <t>7766858 - XD hệ thống CTN tại các tuyến phố Kim Đồng, ngõ 15 phố Phạm Tất Đắc và ngõ 164 đường Lê Lợi</t>
  </si>
  <si>
    <t>7767797 - Đầu tư XD tuyến đường trục xã Trịnh Xá đến đường Thái Hà, tp PL</t>
  </si>
  <si>
    <t>7771593 - Cải tạo, NC đường GT xã Đinh Xá (đoạn từ DDT đến xã Trịnh Xá)</t>
  </si>
  <si>
    <t>7773197 - XD nhà lớp học 3T-12P (đơn nguyên 1) và các hạng mục phụ trợ trường TH Liêm Chính</t>
  </si>
  <si>
    <t>7773818 - Lắp đặt hệ thống điện chiếu sáng đường Đinh Công Tráng, phường Châu Sơn</t>
  </si>
  <si>
    <t>7773820 - Lắp đặt hệ thống điện chiếu sáng dường ĐT493 (đoạn từ QL1A đến thôn An Ngoại xã Tiên Hiệp)</t>
  </si>
  <si>
    <t>7773822 - Cải tạo, sửa chữa trường THCS phường Thanh Tuyền, thành phố Phủ Lý</t>
  </si>
  <si>
    <t>7776331 - Lắp đặt HT điện chiếu sáng đường ĐH03 (từ đường ĐT 491 đến cầu Thầy xã Liêm Tiết)</t>
  </si>
  <si>
    <t>7776644 - Cải tạo, nâng cấp đường trục xã Trịnh Xá, TP Phủ Lý ( đoạn từ đường trục xã đến kênh BH4)</t>
  </si>
  <si>
    <t>7776997 - XD bổ sung Trụ Sở Làm Việc Đảng ỦY -HĐND-UBND và Hội Trường xã Liêm Tiết</t>
  </si>
  <si>
    <t>7776999 - CT, NC tuyến đường liên thôn xã Kim Bình (từ thôn An Lạc đến NT thôn Mạnh Tiến)</t>
  </si>
  <si>
    <t>7779278 - Xây dựng hệ thốn thoát nước, điện chiếu sáng tuyến đường Nguyễn Thiện xã Phù Vân</t>
  </si>
  <si>
    <t>7779840 - Lắp đặt HT điện chiếu sáng đường Đinh Tiên Hoàng (đoạn từ ngã ba Trần Thị Phúc đến hết địa bàn TP Phủ Lý)</t>
  </si>
  <si>
    <t>7779848 - Xây dựng nhà bộ môn, CT nhà lớp học 2T và các HMPT tr THCS xã Trịnh Xá, tp PL</t>
  </si>
  <si>
    <t>7780268 - Cải tạo sửa chữa trường MN Trần Hưng Đạo</t>
  </si>
  <si>
    <t>7780755 - XD KTKT khu đấu giá quyền sử dụng đất vị trí 2 xã Trịnh xá</t>
  </si>
  <si>
    <t>7782789 - Lắp đặt hệ thống điện chiếu sáng xã Liêm Chung</t>
  </si>
  <si>
    <t>7784938 - CT, SC các HMPT trụ sở đảng ủy-HĐND-UBND xã Tiên Hải</t>
  </si>
  <si>
    <t>7786254 - CT, nâng cấp tuyến đường trục thôn 6 xã Đinh Xá(đoạn từ đường ĐT 491 đến bối Đinh Xá)</t>
  </si>
  <si>
    <t>7786255 - CT, NC đường GT xã Tiên Hải (đoạn từ ĐT 493 đến đường trục xã Tiên Hải, Tiên Hiệp</t>
  </si>
  <si>
    <t>7788394 - Xây dựng và cải tạo các HMPT trường tiểu học xã Trịnh Xá, tp Phủ Lý</t>
  </si>
  <si>
    <t>7788757 - Cải tạo, nâng cấp tuyến đường D1 thuộc  tổ dân phố số 2 P. Thanh Tuyền</t>
  </si>
  <si>
    <t>7794349 - Lập điều chỉnh quy hoạch chi tiết xây dựng tỷ lệ 1/500 khu đền thờ anh hùng liệt sỹ lịch sử văn hóa tỉnh</t>
  </si>
  <si>
    <t>7794352 - Cụm công nghiệp Kim Bình (mở rộng) thành phố Phủ Lý</t>
  </si>
  <si>
    <t>7794353 - Cụm công nghiệp Tiên Tân thành phố Phủ Ly</t>
  </si>
  <si>
    <t>7794354 - Khu đất đấu giá tạo vốn XD DA: ĐTXD HT thoát nước kết hợp XD tuyến đường D2 kết nối giao thông đồng bộ địa bàn phường LHP</t>
  </si>
  <si>
    <t>7797382 - Cải tạo, nâng cấp đường 24/8 phường Lê Hồng Phong</t>
  </si>
  <si>
    <t>7797383 - QH chi tiết XD tỷ lệ 1/500 khu đất hỗ trợ (VT 02,03,04,05) cho các hộ dân có đất NN thu hồi giai đoạn 2006-2009 tại xã Châu Sơn (nay là P.Châu Sơn)</t>
  </si>
  <si>
    <t>7799708 - Xây mới bộ phận một cửa, cải tạo tru sở làm việc Đảng ủy - HĐND - UBND phường Thanh Tuyền</t>
  </si>
  <si>
    <t>700468611 - Cải tao, sửa chữa doanh trại cơ quan ban CHQS thành phố Phủ Lý</t>
  </si>
  <si>
    <t>7655404 - Nâng cấp, cải tạo tuyến đường Trần Văn Chuông ( từ đường Lý Thường Kiệt - Lý Thái Tổ) TP Phủ Lý</t>
  </si>
  <si>
    <t>7694390 - Cải tạo, sửa chữa cầu Châu Sơn và tạo nút giao giữa đường Lý Thường Kiệt - Lê Chân trên ĐB TP Phủ Lý</t>
  </si>
  <si>
    <t>7738855 - Cải tạo, nâng cấp đường thôn 1 xã Phù Vân, tp Phủ Lý ( đoạn từ đường LTK đến ngã tư phía tây tr DDHCN)</t>
  </si>
  <si>
    <t>7744499 - CT, NC ngõ 145 đường Trường Chinh, TP Phủ Lý</t>
  </si>
  <si>
    <t>7744501 - CT, NC ngõ 170 đường Lê Công Thanh, thành phố Phủ Lý</t>
  </si>
  <si>
    <t>7746706 - XD nhà VS HS, hành lang cầu, CT NC sân trường, XD vườn thực vật trường THCS Phù Vân</t>
  </si>
  <si>
    <t>7748797 - MR khuôn viên tr, XD NVS HS, CT NVS GV,: CT SC các HMPT tr tiểu học xã Phù Vân</t>
  </si>
  <si>
    <t>7751354 - Chỉnh trang hồ Trần Hưng Đạo, thành phố Phủ Lý</t>
  </si>
  <si>
    <t>7755287 - Cải tạo, chỉnh trang phố Bùi Văn Dị (đoạn từ đường Trường Trinh đến Trần Hưng Đạo)</t>
  </si>
  <si>
    <t>7768162 - Cải tạo, nâng cấp các tuyến đường thôn 6 xã Phù Vân TP Phủ Lý</t>
  </si>
  <si>
    <t>7773819 - Trồng cây xanh trên giải phân cách giữa tuyến đường Võ Nguyên Giáp (từ QL1A đến đường Điện Biên Phủ), đường ĐBP (đoạn từ VNG đến đường Lê Duẩn) và đảo giao thông tại nút giao ĐH03-QL21B</t>
  </si>
  <si>
    <t>7779847 - Lắp đặt HT điện chiếu sáng tổ DP Thượng Tổ 1 (đoạn từ trường THPT B Phủ Lý đến tổ DP Thượng Tổ 2) và tổ DP Bảo Lộc 2</t>
  </si>
  <si>
    <t>HĐ dịch vụ với cty đô thị</t>
  </si>
  <si>
    <t>Ngành giáo dục &amp;ĐT</t>
  </si>
  <si>
    <t xml:space="preserve"> Phòng Tài chính-KH</t>
  </si>
  <si>
    <t>Phòng y tế</t>
  </si>
  <si>
    <t>Mặt trận TQ</t>
  </si>
  <si>
    <t>Đoàn thanh niên</t>
  </si>
  <si>
    <t xml:space="preserve"> Hội nông dân</t>
  </si>
  <si>
    <t xml:space="preserve"> Hội cựu chiến binh</t>
  </si>
  <si>
    <t>Hội người mù</t>
  </si>
  <si>
    <t>Sự nghiệp
đặc thù; Mua sắm sửa chữa TS</t>
  </si>
  <si>
    <t>Ủy thác qua NHCS, tinh giản bc</t>
  </si>
  <si>
    <t>ĐVT  1000 đồng</t>
  </si>
  <si>
    <t>( Ban hành kèm theo Tờ trình số      /TTr-UBND ngày      /6/2020 của UBND Thành phố Phủ Lý)</t>
  </si>
  <si>
    <t>QUYẾT TOÁN THU CHI NGÂN SÁCH THÀNH PHỐ PHỦ LÝ NĂM 2020</t>
  </si>
  <si>
    <t>QUYẾT TOÁN THU CHI NGÂN SÁCH ĐỊA PHƯƠNG NĂM 2020- THÀNH PHỐ PHỦ LÝ</t>
  </si>
  <si>
    <t>Quyết toán</t>
  </si>
  <si>
    <t xml:space="preserve">BÁO CÁO QUYẾT TOÁN CÁC NGUỒN VỐN  ĐẦU TƯ THUỘC NGÂN SÁCH NHÀ NƯỚC NĂM 2020 </t>
  </si>
  <si>
    <t xml:space="preserve"> THÀNH PHỐ PHỦ LÝ</t>
  </si>
  <si>
    <t>Số TT</t>
  </si>
  <si>
    <t>Nội dung</t>
  </si>
  <si>
    <t>Vốn XDCB 
quyết toán 2020</t>
  </si>
  <si>
    <t>Số</t>
  </si>
  <si>
    <t xml:space="preserve"> thứ tự</t>
  </si>
  <si>
    <t>TỔNG SỐ:</t>
  </si>
  <si>
    <t xml:space="preserve"> Nguồn tập trung</t>
  </si>
  <si>
    <t>619</t>
  </si>
  <si>
    <t>Phòng Quản lý đô thị</t>
  </si>
  <si>
    <t>7793390 - Đầu tư xây dựng tượng đài 10 nữ liệt sỹ dân quân Lam Hạ</t>
  </si>
  <si>
    <t>760</t>
  </si>
  <si>
    <t>Các quan hệ khác của ngân sách</t>
  </si>
  <si>
    <t>7803724 - XD Nhà hiệu bộ và một số HMPT trường THCS xã Tiên Hiệp</t>
  </si>
  <si>
    <t>799</t>
  </si>
  <si>
    <t>Các đơn vị khác</t>
  </si>
  <si>
    <t>7787631 - Đầu tư xây dựng trường THCS xã Liêm Tuyền, thành phố Phủ Lý</t>
  </si>
  <si>
    <t>7787635 - Đầu tư xây dựng trường tiểu học xã Liêm Tuyền</t>
  </si>
  <si>
    <t>Chi từ nguồn thu tiền sd đất</t>
  </si>
  <si>
    <t>605</t>
  </si>
  <si>
    <t>Văn phòng Hội đồng nhân dân và Uỷ ban nhân dân</t>
  </si>
  <si>
    <t xml:space="preserve">7742505 - DA cải tạo sửa chữa trụ sở làm việc cũ của BHXH TP </t>
  </si>
  <si>
    <t>7786000 - CT, SC trụ sở làm việc Thành ủy - HĐND - UBND thành phố Phủ Lý</t>
  </si>
  <si>
    <t>7798749 - XD trụ sở tiếp công dân Thành ủy - HĐND - UBND thành phố Phủ Lý</t>
  </si>
  <si>
    <t>7228779 - XD khu TĐC phục vụ GPMB đường D4 khu ĐT Nam T.H.Đạo</t>
  </si>
  <si>
    <t>7610650 - Nạo vét kênh Bh10-2 trên địa bàn xã Liêm Chung</t>
  </si>
  <si>
    <t>7610695 - SX, LD  biển tên đường, phố, ngõ, ngách trên DB TP PL</t>
  </si>
  <si>
    <t>7644832 - CT, NC ngõ 96 và 112 đường Lê Công Thanh, phường Trần Hưng Đạo</t>
  </si>
  <si>
    <t>7651296 - NC, CT tuyến đường trục tổ dân phố Bào Cừu (đoạn từ ĐTH - TNH), P.Thanh Châu</t>
  </si>
  <si>
    <t>7685954 - Chỉnh trang tuyến đường nội bộ khu giãn dân P.Thanh Châu (đoạn từ Phan Trọng Tuệ đến Trần Nguyên Hãn)</t>
  </si>
  <si>
    <t>7776330 - Lắp đặt hệ thống điện chiếu sáng đường ĐH08 (đoạn từ QL1A đến TT Kiện Khê)</t>
  </si>
  <si>
    <t>7793389 - Lắp đặt hệ thống hộ lan đường bộ kèm thiết bị, biển cảnh báo trên tuyến đường tỉnh ĐT493 KV cầu Liêm Tuyền và thiết bị cảnh báo tự động tại 1 số tuyến đường trung tâm TP Phủ Lý</t>
  </si>
  <si>
    <t>7794346 - Cải tạo, nâng cấp tổ 7 phường Minh Khai (đoạn từ đường Biên Hòa đến đường đê bao Mễ)</t>
  </si>
  <si>
    <t>7794348 - Sản xuất, lắp dựng biển quy hoạch khu đền thờ các anh hùng liệt sỹ và di tích lịch sử văn hóa tỉnh Hà Nam</t>
  </si>
  <si>
    <t>7794350 - CT, mở rộng nghĩa trang nhân dân xã Liêm Tiết</t>
  </si>
  <si>
    <t>7794351 - QH CTXD tỉ lệ 1/500 khu đất hỗ trợ 18m2/sào theo KL số 08/KL-TU ngày 06/3/2013 và KL số 12-KL/TU ngày 16/4/2014 của BTV TU đối với hộ bị THĐ tại P.Thanh Châu</t>
  </si>
  <si>
    <t>7814727 - Cải tạo, nâng cấp tuyến đường vào nghĩa trang nhân dân TP Phủ Lý</t>
  </si>
  <si>
    <t>7827536 - CT, NC các tuyến đường khu dân cư tổ 3 phường Trần Hưng Đạo, TP Phủ Lý</t>
  </si>
  <si>
    <t>7847442 - XD HT điện chiếu sáng trên tuyến phố Phan Huy Ích, P Thanh Tuyền, TP Phủ Lý</t>
  </si>
  <si>
    <t>7847443 - HT chiếu sáng trên tuyến đường Phú Viên, Phú Cường, Lạt Sơn P Lê Hồng Phong, TP Phủ Lý</t>
  </si>
  <si>
    <t>7847444 - CT chỉnh trang tuyến phố Trần Tử Bình và một số tuyến ngõ trên địa bàn P Hai Bà Trưng</t>
  </si>
  <si>
    <t>620</t>
  </si>
  <si>
    <t>Phòng Kinh tế và Hạ tầng</t>
  </si>
  <si>
    <t>7800373 - Cải tạo, kiên cố hóa kênh Hào (thôn 4 Tái Kênh) xã Đinh Xá, TP Phủ Lý</t>
  </si>
  <si>
    <t>622</t>
  </si>
  <si>
    <t>Phòng Giáo dục và Đào tạo</t>
  </si>
  <si>
    <t>7528300 - Trường mầm non xã Tiên Hiệp (GĐI) HM:San nền+T1 NLH 2T</t>
  </si>
  <si>
    <t>624</t>
  </si>
  <si>
    <t>Phòng Lao động - Thương binh và Xã hội</t>
  </si>
  <si>
    <t>7805368 - ĐTXD HT điện chiếu sáng mỹ thuật xung quanh đền thờ, trồng cây xanh cảnh quan KV còn lại phía nam đền thờ,..láp ghế đã khối tự nhiên trong khuôn viên đền thờ các AHLS và di tích LSVH tỉnh</t>
  </si>
  <si>
    <t>625</t>
  </si>
  <si>
    <t>Phòng Văn hoá và Thông tin</t>
  </si>
  <si>
    <t>7869794 - CT, SC sân vận động TP Phủ Lý</t>
  </si>
  <si>
    <t>640</t>
  </si>
  <si>
    <t>Đài phát thanh</t>
  </si>
  <si>
    <t>7607584 - XD nhà lớp học 2T - 8P trường Mầm non khu A Lê H Phong</t>
  </si>
  <si>
    <t>7652186 - Xây mới cải tạo nâng cấp một số hạng mục phụ trợ trường MN Lê Hồng Phong(khu A) TP Phủ Lý</t>
  </si>
  <si>
    <t>7696876 - Nhà hiệu bộ + nhà lớp học 2 tầng và các HMPT trường MN Xã Tiên Hiệp</t>
  </si>
  <si>
    <t>7771381 - CT, nâng cấp đường GT xã Kim Bình (đoạn từ xóm 1 Kim Thượng đến DDH)</t>
  </si>
  <si>
    <t>7771594 - Cải tạo nhà lớp học 10 phòng và các HM phụ trợ trường tiểu học Châu Sơn, TP Phủ Lý</t>
  </si>
  <si>
    <t>7773198 - Cải tạo nhà lớp học 2T và các hạng mục phụ trợ trường mầm non Liêm Chính</t>
  </si>
  <si>
    <t>7774459 - Chi cải tạo , sửa chữa nhà làm việc 2 tầng; Các HMPT Xây mới nhà tiếp nhận và trả kết quả trụ sở làm việc Đảng ủy - HĐND- UBND phường Châu Sơn</t>
  </si>
  <si>
    <t>7779474 - XD mới các HMPT nhà VH; CT,NC giêngs làng và đường trục thôn Phú Hoàn xã Tiên Hiệp</t>
  </si>
  <si>
    <t>7781655 - Nhà học 2 tầng 4 phòng trường mầm non Kim Bình</t>
  </si>
  <si>
    <t>7782203 - CT, sửa chữa hội trường UBND xã Kim Bình</t>
  </si>
  <si>
    <t>7783330 - XD mới nhà HCC, nhà bảo vệ: Cải tạo trụ sở và các HM phụ trợ trụ sở UBND xã Tiên Hiệp</t>
  </si>
  <si>
    <t>7783573 - Sửa chữa nhà học 3 tầng 18 phòng học trường THCS Trần Phú</t>
  </si>
  <si>
    <t>7788395 - XD nhà đa năng &amp; các HMPT trường THCS xã Đinh Xá</t>
  </si>
  <si>
    <t>7789655 - Cải tạo, sửa chữa trụ sở làm việc Đảng ủy - HĐND - UBND phường Lam Hạ, TP Phủ Lý</t>
  </si>
  <si>
    <t>7792939 - Xây dựng nhà văn hóa trung tâm xã Phù Vân TP Phủ Lý</t>
  </si>
  <si>
    <t>7793388 - Cải tạo, nâng cấp đường giao thông liên xã Liêm Tuyền - Liêm Tiết ( đoạn từ đường ĐT 491 đến thôn Khê Lôi xã Liêm Tiết)</t>
  </si>
  <si>
    <t>7793391 - Xây dựng nhà văn hóa TT phường Quang Trung</t>
  </si>
  <si>
    <t>7794696 - CT, NC đường trục thôn Ngọc Am (đoạn từ chợ Hôm đến đường DH 01 thôn Khê Khẩu)</t>
  </si>
  <si>
    <t>7794717 - XD nhà văn hóa thôn Thượng Xã Trịnh Xá</t>
  </si>
  <si>
    <t>7794718 - XD hệ thống điện chiếu sáng 1 số tuyến đường xã Trịnh Xá</t>
  </si>
  <si>
    <t>7794719 - XD nhà lớp học và các phòng CN trường TH Trịnh Xá</t>
  </si>
  <si>
    <t>7794984 - Xây dựng hệ thống điện chiếu sáng và di chuyển đường điện trên đường trục xã Phù Vân TP Phủ Lý</t>
  </si>
  <si>
    <t>7794985 - Cải tạo nâng cấp tuyến đường trục xã Phù Vân, TP Phủ Lý ( đoạn từ cồng D10 đến đê bối thôn 5)</t>
  </si>
  <si>
    <t>7797240 - XD nhà VH và các HMPT thôn Đình Ngọ xã Tiên Hiệp</t>
  </si>
  <si>
    <t>7798212 - Cải tạo NC đường GT thôn An thư, Thôn Bùi, Thôn Tràng xã Trịnh Xá</t>
  </si>
  <si>
    <t>7799033 - CT, NC đường GT xã Đinh Xá (từ ĐT 491- đường nối 2 cao tốc Cầu Giẽ-NB &amp; Hà Nội HP</t>
  </si>
  <si>
    <t>7802341 - XD nhà lớp học, nhà học CN 3T-12P &amp; các HMPT trường TH Lam Hạ</t>
  </si>
  <si>
    <t>7807367 - Xây dựng Trạm Y tế Xã Đinh Xá, TP Phủ Lý</t>
  </si>
  <si>
    <t>7809142 - Xây dựng nhà văn hóa xã Tiên Tân TP Phủ Lý</t>
  </si>
  <si>
    <t>7810205 - XD nhà học 3T-8P &amp; các HMPT trường TH Kim Bình</t>
  </si>
  <si>
    <t>7811745 - Nhà lớp học 2T - 8P trường Mầm non xã Liêm Chung</t>
  </si>
  <si>
    <t>7813008 - Nhà lớp học 3 tầng 9 phòng và các hạng mục phụ trợ trường tiểu học Liêm Chung</t>
  </si>
  <si>
    <t>7813031 - Xây mới nhà lớp học, nhà hội trường; cải tạo nhà lớp học 2 tầng và các HMPT trường mầm non phường Thanh Tuyền</t>
  </si>
  <si>
    <t>7813327 - Xây mới nhà học 2T kết hợp thư viện, CT nhà học 2T-6P trường THCS Đinh Xá</t>
  </si>
  <si>
    <t>7813725 - XD nhà lớp học và các hạng mục phụ trợ trường mầm non Lam Hạ</t>
  </si>
  <si>
    <t>7813731 - CT, SC các phòng làm việc của công an cũ thành phòng tiếp nhận và trả kết quả thuộc trụ sở ĐU - HĐND - UBND phường Liêm Chính</t>
  </si>
  <si>
    <t>7814095 - Cải tạo nâng cấp đường trục xã Phù Vân, tp PL ( đoạn từ đường Nguyễn Thiện đến bến đò thôn 1)</t>
  </si>
  <si>
    <t>7814096 - Cải tạo nâng cấp đường trục xã Phù Vân, tp PL ( đoạn từ đê 22 đến trạm bơm thôn 5)</t>
  </si>
  <si>
    <t>7815145 - CTNC đường trục xã Tiên Hải đoạn từ thôn Đỗ nội 2 đến đường dân sinh cao tốc</t>
  </si>
  <si>
    <t>7815266 - XD nhà hiệu bộ và các HMPT trường MN khu A Kim Bình</t>
  </si>
  <si>
    <t>7815269 - Cải tạo, SC và xây mới 1 số h/m nhà VH tổ 6 phường Quang Trung</t>
  </si>
  <si>
    <t>7815270 - Cải tạo, SC và xây mới 1 số h/m nhà VH tổ 4 phường Quang Trung</t>
  </si>
  <si>
    <t>7815271 - Cải tạo và xây mới một số HMPT nhà văn hó thôn Trúc Sơn xã Tiên Tân TP Phủ Lý</t>
  </si>
  <si>
    <t>7815272 - XD các HMPT Nhà văn hóa thôn Mạc xã Tiên Tân, TP Phủ Lý</t>
  </si>
  <si>
    <t>7816468 - Cải tạo nâng cấp nghĩa trang xã liêm tiết ( vị trí 02)</t>
  </si>
  <si>
    <t>7819449 - XD nhà lớp học 8 phòng và HT, trường tiểu học Quang Trung</t>
  </si>
  <si>
    <t>7821104 - CTNC sân bê tông, xây dựng nhà để xe, bồn cây, tường rào, gạch trụ sở LV ĐU-HĐND-UBND xã Tiên Hải</t>
  </si>
  <si>
    <t>7822794 - XD nhà lớp học 3T-12P (đơn nguyên II) và các HMPT trường TH Liêm Chính</t>
  </si>
  <si>
    <t>7825179 - Xây dựng nhà hiệu bộ, hành lang cầu trường THCS xã Tiên Hải</t>
  </si>
  <si>
    <t>7825180 - CTSC trụ sở làm việc Đảng ủy-HĐND-UBND xã Tiên Hải</t>
  </si>
  <si>
    <t>7825909 - XD các HMPT trường THCS Tiên Hiệp) San nền phần còn lại, sân, bồn cây ranh nước</t>
  </si>
  <si>
    <t>7825910 - XD các hạng mục phụ trợ ( Nhà để xe, san phần nền còn lại,sân, bồn cây, rãnh thoát nước, lan can quanh hồ) trường tiểu học xã Tiên Hiệp</t>
  </si>
  <si>
    <t>7828512 - Cải tạo nâng cấp nghĩa trang liệt sĩ xã Tiên Hải, TP Phủ Lý</t>
  </si>
  <si>
    <t>7838593 - Cải tạo và xây mới một số phòng lv, trụ sở lv Đảng ủy - HĐND-UBND xã Kim Bình, TP Phủ Lý</t>
  </si>
  <si>
    <t>7843440 - Cải tạo, nâng cấp ngõ 160 đường Trường Trinh, PHBT, TP Phủ Lý</t>
  </si>
  <si>
    <t>7851992 - Xây dựng nhà văn hóa phường Thanh châu</t>
  </si>
  <si>
    <t>7853372 - Xây dựng đường quanh nghĩa trang nhân dân thôn 7 xã Liêm Chung</t>
  </si>
  <si>
    <t>7855315 - Cải tạo, nâng cấp một số tuyến đường thôn 4 xã Phù Vân, TP Phủ Lý</t>
  </si>
  <si>
    <t>7863415 - Cải tạo, NC các tuyến đường khu dân cư tổ 3 phường Thanh Tuyền, TP Phủ Lý</t>
  </si>
  <si>
    <t>7863712 - CTNC tuyến đường trục thôn Nội Ngoại xã Tiên Hải</t>
  </si>
  <si>
    <t>7866818 - Cải tạo nâng cấp đường trục xã Tiên Tân (đoạn từ đường ĐT.493B đến thôn Đại Cầu và đường ĐT.493B đến đường 68)</t>
  </si>
  <si>
    <t>7866820 - Cải tạo chỉnh trang 3 tuyến đường khu dân cư cạnh trường TH và MN Phường Lê Hồng Phong</t>
  </si>
  <si>
    <t>7870262 - Cải tạo, chỉnh trang tuyến phố Trương Minh Lượng phường Thanh Châu</t>
  </si>
  <si>
    <t>7115091 - Xử lý sạt  Lở chỉnh trang đô thị cầu PL-TB Mễ</t>
  </si>
  <si>
    <t>7248156 - Xây dựng HTKT khu đô thị Nam Thanh Châu</t>
  </si>
  <si>
    <t>7252462 - XD HTKT khu TĐC PV GPMB đường D4 ( N1-N4) xã T.Châu</t>
  </si>
  <si>
    <t>7616726 - ĐTXD hạ tầng kỹ thuật  Khu đấu giá QSD đất tại phường Thanh Tuyền</t>
  </si>
  <si>
    <t>7716770 - XD HTKT khu đấu giá QSDĐ vị trí 02 xen kẹp trong khu dân cư xã Tiên Tân</t>
  </si>
  <si>
    <t>7725072 - XD hạ tầng kỹ thuật khu đấu giá quyền sử dụng đất tại xã Liêm Chung ( vị trí 1)</t>
  </si>
  <si>
    <t>7783568 - Cải tạo nâng cấp 1 số tuyến ngõ trên địa bàn Phường Châu Sơn, Phủ Lý</t>
  </si>
  <si>
    <t>7783569 - Cải tạo, nâng cấp hè đường, cống thoát nước xung quanh nghĩa trang phường Thanh Châu</t>
  </si>
  <si>
    <t>7783570 - Cải tạo chỉnh trang các tuyến đường nội bộ thuộc khu dân cư 439 Châu Sơn</t>
  </si>
  <si>
    <t>7783572 - Cải tạo, chỉnh trang một số tuyến ngõ trên địa bàn phường Lê Hồng Phong</t>
  </si>
  <si>
    <t>7788756 - Cải tạo, nâng cấp tuyến ngõ tổ dân phố số 5 phường Lê Hồng Phong</t>
  </si>
  <si>
    <t>7789821 - Cải tạo, chỉnh trang tuyến đường Lý Thường Kiệt, phường Lê Hồng Phong ( đoạn từ ngã ba Thanh Sơn đến đền Cửu</t>
  </si>
  <si>
    <t>7789822 - Cải tạo, nâng cấp đường Dương Văn Nội và đường Trịnh Đình Cửu thuộc khu Dc Bút Sơn, p Châu Sơn</t>
  </si>
  <si>
    <t>7791735 - Cải tạo, chỉnh trang tuyến đường Nguyễn Hữu Tiến ( đoạn từ trường Cao đẳng y đến đường HVT)</t>
  </si>
  <si>
    <t>7791736 - Cải tạo, chỉnh trang đường Nguyễn Duy Hân ( đoạn từ đường Lý Thá Tổ đến đường Hoàng Văn Thụ)</t>
  </si>
  <si>
    <t>7801074 - Cải tạo, sửa chữa trường tiểu học Trần Hưng Đạo, TP Phủ Lý</t>
  </si>
  <si>
    <t>7802552 - Cải tạo, chỉnh trang tuyến đường Lý Thường Kiệt, P. Lê Hồng Phong ( đoạn từ đền Cửu tỉnh đến cầu Hồng Phú)</t>
  </si>
  <si>
    <t>7806406 - Cải tạo, chỉnh trang 02 tuyến đường nội bộ kết nối phố Lý Trần Thản với phố Đặng Việt Châu và đường 3/7, p. Thanh Châu</t>
  </si>
  <si>
    <t>7806408 - Cải tạo, chỉnh trang phố Lê Thị Hồng Gấm ( đoạn từ đường Phan Trọng Tuệ đến đường Lý Trần Thản) và khu TĐC PV GPMB XD đường D4 ( đoạn từ Đ N1 đến Đ N4)</t>
  </si>
  <si>
    <t>7814913 - ĐTXD tuyếnĐTXD đường 27m phía bắc khu HC 11 (đoạn từ LCT đến đường 23m) địa bàn Phường Lam hạ</t>
  </si>
  <si>
    <t>7839525 - Lắp đặt HT đèn tín hiệu GT tại các nút giao đường LTT-LTK, LTT-LC, LTT-ĐCT và ĐCT-HVT trên ĐB Phủ Lý</t>
  </si>
  <si>
    <t>7839526 - Chỉnh trang hệ thống điện chiếu sáng tuyến đường Lê Đức Thọ đoạn từ nút giao với đường Lê Duẩn đến QL21A</t>
  </si>
  <si>
    <t>7839527 - Cải tạo nâng cấp tuyến đường Đinh Công Tráng (đoạn từ cầu Châu Sơn đến cầu Đọ Xá)</t>
  </si>
  <si>
    <t>7842124 - CTCC đường Tô Vĩnh Diện (đoạn từ Phan Trọng Tuệ đến Nguyễn Đức Cảnh) p Thanh Châu</t>
  </si>
  <si>
    <t>7844228 - CTNC tuyến phố Phạm Ngọc Thạch đoạn từ đường Trường Chinh đến Lê Lợi</t>
  </si>
  <si>
    <t>7851527 - CTCC nghĩa trang liệt sỹ TP Phủ Lý</t>
  </si>
  <si>
    <t>7851530 - XD nhà lớp học 05 phòng và các phòng chức năng trường MN Trần Hưng Đạo</t>
  </si>
  <si>
    <t>7851531 - ĐTXD tuyến đường kết nối từ đường 68m đến đường Lê Công Thanh</t>
  </si>
  <si>
    <t>7854712 - CT, SC trụ sở làm việc TT phát triển quỹ đất TP Phủ Lý</t>
  </si>
  <si>
    <t>7872761 - CTNC tuyến đường trục xã Phù Vân đoạn từ cầu Phù Vân cũ đến Nguyễn Anh Ninh</t>
  </si>
  <si>
    <t>7880912 - CTCC các tuyến hè đường thuộc khu đô thị Nam Trần Hưng Đạo (giai đoạn 1)</t>
  </si>
  <si>
    <t>Vốn đầu tư theo CTMTQG</t>
  </si>
  <si>
    <t>7820740 - Nâng cấp, kiên cố hóa kênh tiêu PD2</t>
  </si>
  <si>
    <t>Nguồn khác</t>
  </si>
  <si>
    <t>7776998 - KP XDCB xử lý sạt lở bối Đinh Xá khu vực Đình thôn Phạm để khắc phục hâu quả mưa lũ</t>
  </si>
  <si>
    <t>7802678 - Cải tạo nâng cấp nhà thi đấu CATP Phủ Lý</t>
  </si>
  <si>
    <t xml:space="preserve">7805509 - CT, NC đường GT (từ khu đất hỗ trợ 5% TDP Bào Cừu đến đường 3/7) thuộc KĐT Thanh Châu </t>
  </si>
  <si>
    <t>7807892 - CT, SC nhà làm việc 2 T, cổng, tường rào trụ sở UBND xã Đinh Xá</t>
  </si>
  <si>
    <t>7813032 - XD nhà văn hóa thôn An Hoàng xã Trịnh Xá</t>
  </si>
  <si>
    <t>7603184 - XD HTKT khu TĐC PV GPMB các dự án trên địa bàn thành phố Phủ Lý</t>
  </si>
  <si>
    <t>7747417 - Chỉnh trang, cải tạo tuyến đường Trần Hưng Đạo ( đoạn từ đường Trần Thị Phúc đến Đ Xuân Diệu)</t>
  </si>
  <si>
    <t>7806407 - Cải tạo chỉnh trang đường Lý Thường Kiệt - LHP đoạn từ Cầu Hồng Phú -  Cầu Châu Sơn</t>
  </si>
  <si>
    <t>7851525 - Trồng cây xanh sinh thái dọc tường bao phía Nam đền thờ, lắp đặt hoàn thiện phần còn lại hệ thống cảnh quan sân vườn và hệ thống chiếu sáng trang trí mỹ thuật khu đền thờ các AHLS và di tích lịch sử văn hóa tỉnh Hà Nam</t>
  </si>
  <si>
    <t xml:space="preserve"> </t>
  </si>
  <si>
    <t>Sn thị chính+ Môi trường</t>
  </si>
  <si>
    <t xml:space="preserve"> Hỗ trợ chế độ ASXH cho các đối tượng</t>
  </si>
  <si>
    <t>Tinh giản bc</t>
  </si>
  <si>
    <t>Quyết toán
năm 2020</t>
  </si>
  <si>
    <t xml:space="preserve">KP thực hiện phòng chống Covd-19
</t>
  </si>
  <si>
    <t>Đại hội 
Đảng các cấp</t>
  </si>
  <si>
    <t>Hỗ trợ xã phường</t>
  </si>
  <si>
    <t xml:space="preserve"> HT lũ lụt+ Dịch tả lợn Châu Phi</t>
  </si>
  <si>
    <t>Thiết bị , SC tài sản</t>
  </si>
  <si>
    <t>7742258 - Xây dựng nhà lớp học 3 tầng 12 phòng trường tiểu học Trần Hưng Đạo</t>
  </si>
  <si>
    <t>Tăng cường CSVC,
XD NTM</t>
  </si>
  <si>
    <t>3=(4+5+6…14)</t>
  </si>
  <si>
    <t>QUYẾT TOÁN CHI TIẾT CÁC ĐƠN VỊ SỬ DỤNG KINH PHÍ NGÂN SÁCH NHÀ NƯỚC NĂM 2020</t>
  </si>
  <si>
    <t>( Ban hành kèm theo tờ trình số       /TTr-UBND ngày       /      /2021 của UBND Thành phố Phủ Lý)</t>
  </si>
  <si>
    <t>( Ban hành kèm theo tờ trình số       /TTr- UBND ngày      /     /2021 của UBND Thành phố Phủ Lý)</t>
  </si>
  <si>
    <t xml:space="preserve">CÔNG KHAI QUYẾT TOÁN CÁC NGUỒN VỐN  ĐẦU TƯ THUỘC NGÂN SÁCH NHÀ NƯỚC NĂM 2020 </t>
  </si>
  <si>
    <t>( Quyết toán đã được HĐND Thành phố Phủ Lý kỳ họp thứ  02 khóa XIX phê chuẩn )</t>
  </si>
  <si>
    <t>CÔNG KHAI QUYẾT TOÁN CHI TIẾT CÁC ĐƠN VỊ SỬ DỤNG KINH PHÍ NGÂN SÁCH NHÀ NƯỚC NĂM 2020</t>
  </si>
  <si>
    <t>CÔNG KHAI QUYẾT TOÁN THU CHI NGÂN SÁCH ĐỊA PHƯƠNG NĂM 2020- THÀNH PHỐ PHỦ LÝ</t>
  </si>
  <si>
    <t>CÔNG KHAI QUYẾT TOÁN THU CHI NGÂN SÁCH THÀNH PHỐ PHỦ LÝ NĂM 2020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</si>
</sst>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 _F_-;\-* #,##0.0\ _F_-;_-* &quot;-&quot;??\ _F_-;_-@_-"/>
    <numFmt numFmtId="173" formatCode="_-* #,##0\ _F_-;\-* #,##0\ _F_-;_-* &quot;-&quot;??\ _F_-;_-@_-"/>
    <numFmt numFmtId="174" formatCode="&quot;B/.&quot;\ #,##0;&quot;B/.&quot;\ \-#,##0"/>
    <numFmt numFmtId="175" formatCode="&quot;B/.&quot;\ #,##0;[Red]&quot;B/.&quot;\ \-#,##0"/>
    <numFmt numFmtId="176" formatCode="&quot;B/.&quot;\ #,##0.00;&quot;B/.&quot;\ \-#,##0.00"/>
    <numFmt numFmtId="177" formatCode="&quot;B/.&quot;\ #,##0.00;[Red]&quot;B/.&quot;\ \-#,##0.00"/>
    <numFmt numFmtId="178" formatCode="_ &quot;B/.&quot;\ * #,##0_ ;_ &quot;B/.&quot;\ * \-#,##0_ ;_ &quot;B/.&quot;\ * &quot;-&quot;_ ;_ @_ "/>
    <numFmt numFmtId="179" formatCode="_ * #,##0_ ;_ * \-#,##0_ ;_ * &quot;-&quot;_ ;_ @_ "/>
    <numFmt numFmtId="180" formatCode="_ &quot;B/.&quot;\ * #,##0.00_ ;_ &quot;B/.&quot;\ * \-#,##0.00_ ;_ &quot;B/.&quot;\ * &quot;-&quot;??_ ;_ @_ "/>
    <numFmt numFmtId="181" formatCode="_ * #,##0.00_ ;_ * \-#,##0.00_ ;_ * &quot;-&quot;??_ ;_ @_ "/>
    <numFmt numFmtId="182" formatCode="&quot;C$&quot;\ #,##0;&quot;C$&quot;\ \-#,##0"/>
    <numFmt numFmtId="183" formatCode="&quot;C$&quot;\ #,##0;[Red]&quot;C$&quot;\ \-#,##0"/>
    <numFmt numFmtId="184" formatCode="&quot;C$&quot;\ #,##0.00;&quot;C$&quot;\ \-#,##0.00"/>
    <numFmt numFmtId="185" formatCode="&quot;C$&quot;\ #,##0.00;[Red]&quot;C$&quot;\ \-#,##0.00"/>
    <numFmt numFmtId="186" formatCode="_ &quot;C$&quot;\ * #,##0_ ;_ &quot;C$&quot;\ * \-#,##0_ ;_ &quot;C$&quot;\ * &quot;-&quot;_ ;_ @_ "/>
    <numFmt numFmtId="187" formatCode="_ &quot;C$&quot;\ * #,##0.00_ ;_ &quot;C$&quot;\ * \-#,##0.00_ ;_ &quot;C$&quot;\ * &quot;-&quot;??_ ;_ @_ "/>
    <numFmt numFmtId="188" formatCode="_-* #,##0_-;\-* #,##0_-;_-* &quot;-&quot;_-;_-@_-"/>
    <numFmt numFmtId="189" formatCode="&quot;?&quot;#,##0;&quot;?&quot;\-#,##0"/>
    <numFmt numFmtId="190" formatCode="0.0%"/>
    <numFmt numFmtId="191" formatCode="0.000%"/>
    <numFmt numFmtId="192" formatCode="0.0000%"/>
    <numFmt numFmtId="193" formatCode="0.0"/>
    <numFmt numFmtId="194" formatCode="_-* #,##0.000\ _F_-;\-* #,##0.000\ _F_-;_-* &quot;-&quot;??\ _F_-;_-@_-"/>
    <numFmt numFmtId="195" formatCode="_-* #,##0.0000\ _F_-;\-* #,##0.0000\ _F_-;_-* &quot;-&quot;??\ _F_-;_-@_-"/>
    <numFmt numFmtId="196" formatCode="_(* #,##0_);_(* \(#,##0\);_(* &quot;-&quot;??_);_(@_)"/>
    <numFmt numFmtId="197" formatCode="0###"/>
    <numFmt numFmtId="198" formatCode="_(* #,##0.0_);_(* \(#,##0.0\);_(* &quot;-&quot;?_);_(@_)"/>
  </numFmts>
  <fonts count="88">
    <font>
      <sz val="14"/>
      <name val=".VnTime"/>
      <family val="0"/>
    </font>
    <font>
      <b/>
      <sz val="13"/>
      <name val=".VnTimeH"/>
      <family val="2"/>
    </font>
    <font>
      <sz val="10"/>
      <name val="Arial"/>
      <family val="2"/>
    </font>
    <font>
      <u val="single"/>
      <sz val="12"/>
      <color indexed="36"/>
      <name val="Times New Roman"/>
      <family val="1"/>
    </font>
    <font>
      <b/>
      <sz val="12"/>
      <name val="Arial"/>
      <family val="2"/>
    </font>
    <font>
      <u val="single"/>
      <sz val="12"/>
      <color indexed="12"/>
      <name val="Times New Roman"/>
      <family val="1"/>
    </font>
    <font>
      <sz val="10"/>
      <name val=".VnTime"/>
      <family val="2"/>
    </font>
    <font>
      <b/>
      <i/>
      <sz val="13"/>
      <name val=".VnTime"/>
      <family val="2"/>
    </font>
    <font>
      <sz val="8"/>
      <name val=".VnTime"/>
      <family val="2"/>
    </font>
    <font>
      <b/>
      <sz val="12"/>
      <name val="Times New Roman"/>
      <family val="1"/>
    </font>
    <font>
      <sz val="12"/>
      <name val="Times New Roman"/>
      <family val="1"/>
    </font>
    <font>
      <sz val="10"/>
      <name val="Times New Roman"/>
      <family val="1"/>
    </font>
    <font>
      <b/>
      <sz val="10"/>
      <name val="Times New Roman"/>
      <family val="1"/>
    </font>
    <font>
      <sz val="14"/>
      <name val="Times New Roman"/>
      <family val="1"/>
    </font>
    <font>
      <b/>
      <i/>
      <sz val="14"/>
      <name val="Times New Roman"/>
      <family val="1"/>
    </font>
    <font>
      <b/>
      <sz val="14"/>
      <name val="Times New Roman"/>
      <family val="1"/>
    </font>
    <font>
      <i/>
      <sz val="12"/>
      <name val="Times New Roman"/>
      <family val="1"/>
    </font>
    <font>
      <b/>
      <i/>
      <sz val="12"/>
      <name val="Times New Roman"/>
      <family val="1"/>
    </font>
    <font>
      <b/>
      <sz val="13"/>
      <name val="Times New Roman"/>
      <family val="1"/>
    </font>
    <font>
      <sz val="13"/>
      <name val="Times New Roman"/>
      <family val="1"/>
    </font>
    <font>
      <sz val="10"/>
      <color indexed="10"/>
      <name val="Times New Roman"/>
      <family val="1"/>
    </font>
    <font>
      <b/>
      <sz val="10"/>
      <name val=".VnAvantH"/>
      <family val="2"/>
    </font>
    <font>
      <b/>
      <i/>
      <sz val="9"/>
      <name val="Times New Roman"/>
      <family val="1"/>
    </font>
    <font>
      <sz val="9"/>
      <name val=".VnTime"/>
      <family val="2"/>
    </font>
    <font>
      <sz val="9"/>
      <name val="Times New Roman"/>
      <family val="1"/>
    </font>
    <font>
      <b/>
      <sz val="9"/>
      <name val="Times New Roman"/>
      <family val="1"/>
    </font>
    <font>
      <sz val="11"/>
      <color indexed="8"/>
      <name val="Calibri"/>
      <family val="2"/>
    </font>
    <font>
      <b/>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3"/>
      <color indexed="8"/>
      <name val="Calibri"/>
      <family val="2"/>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sz val="8"/>
      <color indexed="8"/>
      <name val="Times New Roman"/>
      <family val="1"/>
    </font>
    <font>
      <i/>
      <sz val="8"/>
      <color indexed="8"/>
      <name val="Times New Roman"/>
      <family val="1"/>
    </font>
    <font>
      <b/>
      <sz val="11"/>
      <color indexed="8"/>
      <name val="Times New Roman"/>
      <family val="1"/>
    </font>
    <font>
      <sz val="11"/>
      <color indexed="8"/>
      <name val="Times New Roman"/>
      <family val="1"/>
    </font>
    <font>
      <b/>
      <sz val="10"/>
      <color indexed="8"/>
      <name val="Times New Roman"/>
      <family val="1"/>
    </font>
    <font>
      <sz val="10"/>
      <color indexed="8"/>
      <name val="Times New Roman"/>
      <family val="1"/>
    </font>
    <font>
      <b/>
      <sz val="12"/>
      <color indexed="8"/>
      <name val="Calibri"/>
      <family val="2"/>
    </font>
    <font>
      <i/>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Calibri"/>
      <family val="2"/>
    </font>
    <font>
      <sz val="9"/>
      <color theme="1"/>
      <name val="Times New Roman"/>
      <family val="1"/>
    </font>
    <font>
      <sz val="8"/>
      <color theme="1"/>
      <name val="Times New Roman"/>
      <family val="1"/>
    </font>
    <font>
      <b/>
      <sz val="12"/>
      <color theme="1"/>
      <name val="Times New Roman"/>
      <family val="1"/>
    </font>
    <font>
      <sz val="12"/>
      <color theme="1"/>
      <name val="Times New Roman"/>
      <family val="1"/>
    </font>
    <font>
      <b/>
      <sz val="8"/>
      <color theme="1"/>
      <name val="Times New Roman"/>
      <family val="1"/>
    </font>
    <font>
      <i/>
      <sz val="8"/>
      <color theme="1"/>
      <name val="Times New Roman"/>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hair"/>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hair"/>
    </border>
    <border>
      <left/>
      <right/>
      <top style="thin"/>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4" fillId="0" borderId="3" applyNumberFormat="0" applyAlignment="0" applyProtection="0"/>
    <xf numFmtId="0" fontId="4" fillId="0" borderId="4">
      <alignment horizontal="left" vertical="center"/>
      <protection/>
    </xf>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30" borderId="1" applyNumberFormat="0" applyAlignment="0" applyProtection="0"/>
    <xf numFmtId="0" fontId="69" fillId="0" borderId="8" applyNumberFormat="0" applyFill="0" applyAlignment="0" applyProtection="0"/>
    <xf numFmtId="0" fontId="70"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9" applyNumberFormat="0" applyFont="0" applyAlignment="0" applyProtection="0"/>
    <xf numFmtId="0" fontId="71" fillId="27" borderId="10"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horizontal="center"/>
    </xf>
    <xf numFmtId="0" fontId="2" fillId="0" borderId="0" xfId="15">
      <alignment/>
      <protection/>
    </xf>
    <xf numFmtId="173" fontId="6" fillId="0" borderId="0" xfId="0" applyNumberFormat="1" applyFont="1" applyAlignment="1">
      <alignment/>
    </xf>
    <xf numFmtId="0" fontId="7" fillId="0" borderId="0"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9" fillId="0" borderId="0" xfId="0" applyFont="1" applyAlignment="1">
      <alignment horizontal="center" wrapText="1"/>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Alignment="1">
      <alignment/>
    </xf>
    <xf numFmtId="0" fontId="11" fillId="0" borderId="13" xfId="0" applyFont="1" applyBorder="1" applyAlignment="1">
      <alignment/>
    </xf>
    <xf numFmtId="0" fontId="13" fillId="0" borderId="0" xfId="0" applyFont="1" applyAlignment="1">
      <alignment/>
    </xf>
    <xf numFmtId="0" fontId="13" fillId="0" borderId="14" xfId="0" applyFont="1" applyBorder="1" applyAlignment="1">
      <alignment/>
    </xf>
    <xf numFmtId="0" fontId="10" fillId="0" borderId="0" xfId="0" applyFont="1" applyAlignment="1">
      <alignment/>
    </xf>
    <xf numFmtId="0" fontId="9" fillId="0" borderId="14" xfId="0" applyFont="1" applyBorder="1" applyAlignment="1">
      <alignment horizontal="center"/>
    </xf>
    <xf numFmtId="190" fontId="10" fillId="0" borderId="14" xfId="68" applyNumberFormat="1" applyFont="1" applyBorder="1" applyAlignment="1">
      <alignment/>
    </xf>
    <xf numFmtId="0" fontId="10" fillId="0" borderId="14" xfId="0" applyFont="1" applyBorder="1" applyAlignment="1">
      <alignment/>
    </xf>
    <xf numFmtId="0" fontId="10" fillId="0" borderId="14" xfId="0" applyFont="1" applyBorder="1" applyAlignment="1">
      <alignment horizontal="center"/>
    </xf>
    <xf numFmtId="0" fontId="16" fillId="0" borderId="14" xfId="0" applyFont="1" applyBorder="1" applyAlignment="1">
      <alignment/>
    </xf>
    <xf numFmtId="190" fontId="9" fillId="0" borderId="14" xfId="68" applyNumberFormat="1" applyFont="1" applyBorder="1" applyAlignment="1">
      <alignment/>
    </xf>
    <xf numFmtId="173" fontId="10" fillId="0" borderId="14" xfId="43" applyNumberFormat="1" applyFont="1" applyBorder="1" applyAlignment="1">
      <alignment/>
    </xf>
    <xf numFmtId="0" fontId="10" fillId="0" borderId="13" xfId="0" applyFont="1" applyBorder="1" applyAlignment="1">
      <alignment horizontal="center"/>
    </xf>
    <xf numFmtId="0" fontId="10" fillId="0" borderId="13" xfId="0" applyFont="1" applyBorder="1" applyAlignment="1">
      <alignment/>
    </xf>
    <xf numFmtId="173" fontId="10" fillId="0" borderId="13" xfId="43" applyNumberFormat="1" applyFont="1" applyBorder="1" applyAlignment="1">
      <alignment/>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0" fillId="0" borderId="12" xfId="0" applyFont="1" applyBorder="1" applyAlignment="1">
      <alignment/>
    </xf>
    <xf numFmtId="0" fontId="16" fillId="0" borderId="14" xfId="0" applyFont="1" applyBorder="1" applyAlignment="1">
      <alignment horizontal="center"/>
    </xf>
    <xf numFmtId="3" fontId="9" fillId="0" borderId="14" xfId="0" applyNumberFormat="1" applyFont="1" applyBorder="1" applyAlignment="1">
      <alignment/>
    </xf>
    <xf numFmtId="3" fontId="10" fillId="0" borderId="14" xfId="43" applyNumberFormat="1" applyFont="1" applyBorder="1" applyAlignment="1">
      <alignment/>
    </xf>
    <xf numFmtId="3" fontId="10" fillId="0" borderId="14" xfId="0" applyNumberFormat="1" applyFont="1" applyBorder="1" applyAlignment="1">
      <alignment/>
    </xf>
    <xf numFmtId="3" fontId="16" fillId="0" borderId="14" xfId="43" applyNumberFormat="1" applyFont="1" applyBorder="1" applyAlignment="1">
      <alignment/>
    </xf>
    <xf numFmtId="3" fontId="9" fillId="0" borderId="14" xfId="43" applyNumberFormat="1" applyFont="1" applyBorder="1" applyAlignment="1">
      <alignment/>
    </xf>
    <xf numFmtId="3" fontId="10" fillId="0" borderId="13" xfId="0" applyNumberFormat="1" applyFont="1" applyBorder="1" applyAlignment="1">
      <alignment/>
    </xf>
    <xf numFmtId="3" fontId="10" fillId="0" borderId="13" xfId="43" applyNumberFormat="1" applyFont="1" applyBorder="1" applyAlignment="1">
      <alignment/>
    </xf>
    <xf numFmtId="0" fontId="15" fillId="0" borderId="15" xfId="0" applyFont="1" applyBorder="1" applyAlignment="1">
      <alignment/>
    </xf>
    <xf numFmtId="0" fontId="14" fillId="0" borderId="0" xfId="0" applyFont="1" applyBorder="1" applyAlignment="1">
      <alignment vertical="center"/>
    </xf>
    <xf numFmtId="0" fontId="10" fillId="0" borderId="16" xfId="0" applyFont="1" applyBorder="1" applyAlignment="1">
      <alignment/>
    </xf>
    <xf numFmtId="0" fontId="13" fillId="0" borderId="0" xfId="0" applyFont="1" applyBorder="1" applyAlignment="1">
      <alignment/>
    </xf>
    <xf numFmtId="0" fontId="18" fillId="0" borderId="0" xfId="0" applyFont="1" applyBorder="1" applyAlignment="1">
      <alignment horizontal="center"/>
    </xf>
    <xf numFmtId="3" fontId="18" fillId="0" borderId="0" xfId="0" applyNumberFormat="1" applyFont="1" applyBorder="1" applyAlignment="1">
      <alignment horizontal="center"/>
    </xf>
    <xf numFmtId="3" fontId="13" fillId="0" borderId="0" xfId="0" applyNumberFormat="1" applyFont="1" applyBorder="1" applyAlignment="1">
      <alignment/>
    </xf>
    <xf numFmtId="3" fontId="19" fillId="0" borderId="14" xfId="43" applyNumberFormat="1" applyFont="1" applyBorder="1" applyAlignment="1">
      <alignment/>
    </xf>
    <xf numFmtId="3" fontId="11" fillId="0" borderId="14" xfId="43" applyNumberFormat="1" applyFont="1" applyBorder="1" applyAlignment="1">
      <alignment/>
    </xf>
    <xf numFmtId="196" fontId="10" fillId="0" borderId="14" xfId="43" applyNumberFormat="1" applyFont="1" applyBorder="1" applyAlignment="1">
      <alignment horizontal="left" wrapText="1"/>
    </xf>
    <xf numFmtId="0" fontId="12" fillId="0" borderId="13" xfId="0" applyFont="1" applyBorder="1" applyAlignment="1">
      <alignment horizontal="center"/>
    </xf>
    <xf numFmtId="0" fontId="10" fillId="0" borderId="15" xfId="0" applyFont="1" applyBorder="1" applyAlignment="1">
      <alignment/>
    </xf>
    <xf numFmtId="0" fontId="9" fillId="0" borderId="14" xfId="0" applyFont="1" applyBorder="1" applyAlignment="1">
      <alignment/>
    </xf>
    <xf numFmtId="0" fontId="15" fillId="0" borderId="0" xfId="0" applyFont="1" applyAlignment="1">
      <alignment horizontal="center" wrapText="1"/>
    </xf>
    <xf numFmtId="0" fontId="18" fillId="0" borderId="14" xfId="0" applyFont="1" applyBorder="1" applyAlignment="1">
      <alignment/>
    </xf>
    <xf numFmtId="0" fontId="11" fillId="0" borderId="14" xfId="0" applyFont="1" applyBorder="1" applyAlignment="1">
      <alignment horizontal="center"/>
    </xf>
    <xf numFmtId="0" fontId="11" fillId="0" borderId="14" xfId="0" applyFont="1" applyBorder="1" applyAlignment="1">
      <alignment/>
    </xf>
    <xf numFmtId="0" fontId="11" fillId="0" borderId="14" xfId="0" applyFont="1" applyBorder="1" applyAlignment="1">
      <alignment horizontal="left"/>
    </xf>
    <xf numFmtId="49" fontId="11" fillId="0" borderId="14" xfId="0" applyNumberFormat="1" applyFont="1" applyBorder="1" applyAlignment="1">
      <alignment horizontal="left"/>
    </xf>
    <xf numFmtId="0" fontId="11" fillId="0" borderId="16" xfId="0" applyFont="1" applyBorder="1" applyAlignment="1">
      <alignment horizontal="left"/>
    </xf>
    <xf numFmtId="0" fontId="12" fillId="0" borderId="13" xfId="0" applyFont="1" applyBorder="1" applyAlignment="1">
      <alignment/>
    </xf>
    <xf numFmtId="3" fontId="9" fillId="0" borderId="15" xfId="0" applyNumberFormat="1" applyFont="1" applyBorder="1" applyAlignment="1">
      <alignment/>
    </xf>
    <xf numFmtId="0" fontId="15" fillId="0" borderId="17" xfId="0" applyFont="1" applyBorder="1" applyAlignment="1">
      <alignment horizontal="center" vertical="center"/>
    </xf>
    <xf numFmtId="0" fontId="9" fillId="0" borderId="15" xfId="0" applyFont="1" applyBorder="1" applyAlignment="1">
      <alignment horizontal="center"/>
    </xf>
    <xf numFmtId="190" fontId="9" fillId="0" borderId="15" xfId="68" applyNumberFormat="1" applyFont="1" applyBorder="1" applyAlignment="1">
      <alignment/>
    </xf>
    <xf numFmtId="0" fontId="18" fillId="0" borderId="15" xfId="0" applyFont="1" applyBorder="1" applyAlignment="1">
      <alignment/>
    </xf>
    <xf numFmtId="196" fontId="16" fillId="0" borderId="14" xfId="43" applyNumberFormat="1" applyFont="1" applyBorder="1" applyAlignment="1">
      <alignment horizontal="left" wrapText="1"/>
    </xf>
    <xf numFmtId="196" fontId="16" fillId="0" borderId="14" xfId="43" applyNumberFormat="1" applyFont="1" applyBorder="1" applyAlignment="1">
      <alignment horizontal="right" wrapText="1"/>
    </xf>
    <xf numFmtId="3" fontId="10" fillId="0" borderId="16" xfId="0" applyNumberFormat="1" applyFont="1" applyBorder="1" applyAlignment="1">
      <alignment/>
    </xf>
    <xf numFmtId="3" fontId="10" fillId="0" borderId="16" xfId="43" applyNumberFormat="1" applyFont="1" applyBorder="1" applyAlignment="1">
      <alignment/>
    </xf>
    <xf numFmtId="173" fontId="10" fillId="0" borderId="16" xfId="43" applyNumberFormat="1" applyFont="1" applyBorder="1" applyAlignment="1">
      <alignment/>
    </xf>
    <xf numFmtId="190" fontId="10" fillId="0" borderId="16" xfId="68" applyNumberFormat="1" applyFont="1" applyBorder="1" applyAlignment="1">
      <alignment/>
    </xf>
    <xf numFmtId="0" fontId="12" fillId="0" borderId="14" xfId="0" applyFont="1" applyBorder="1" applyAlignment="1">
      <alignment/>
    </xf>
    <xf numFmtId="0" fontId="11" fillId="0" borderId="18" xfId="0" applyFont="1" applyBorder="1" applyAlignment="1">
      <alignment horizontal="center" vertical="center"/>
    </xf>
    <xf numFmtId="0" fontId="21" fillId="0" borderId="14" xfId="0" applyFont="1" applyBorder="1" applyAlignment="1">
      <alignment/>
    </xf>
    <xf numFmtId="3" fontId="11" fillId="0" borderId="14" xfId="0" applyNumberFormat="1" applyFont="1" applyBorder="1" applyAlignment="1">
      <alignment horizontal="right" vertical="center"/>
    </xf>
    <xf numFmtId="3" fontId="20" fillId="0" borderId="14" xfId="43" applyNumberFormat="1" applyFont="1" applyBorder="1" applyAlignment="1">
      <alignment/>
    </xf>
    <xf numFmtId="3" fontId="12" fillId="0" borderId="14" xfId="43" applyNumberFormat="1" applyFont="1" applyBorder="1" applyAlignment="1">
      <alignment/>
    </xf>
    <xf numFmtId="0" fontId="11" fillId="0" borderId="16" xfId="0" applyFont="1" applyBorder="1" applyAlignment="1">
      <alignment/>
    </xf>
    <xf numFmtId="3" fontId="11" fillId="0" borderId="16" xfId="43" applyNumberFormat="1" applyFont="1" applyBorder="1" applyAlignment="1">
      <alignment/>
    </xf>
    <xf numFmtId="3" fontId="11" fillId="0" borderId="16" xfId="0" applyNumberFormat="1" applyFont="1" applyBorder="1" applyAlignment="1">
      <alignment horizontal="right" vertical="center"/>
    </xf>
    <xf numFmtId="3" fontId="12" fillId="0" borderId="13" xfId="0" applyNumberFormat="1" applyFont="1" applyBorder="1" applyAlignment="1">
      <alignment horizontal="right"/>
    </xf>
    <xf numFmtId="3" fontId="11" fillId="0" borderId="13" xfId="43" applyNumberFormat="1" applyFont="1" applyBorder="1" applyAlignment="1">
      <alignment/>
    </xf>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0" fontId="9" fillId="0" borderId="15" xfId="0" applyFont="1" applyBorder="1" applyAlignment="1">
      <alignment/>
    </xf>
    <xf numFmtId="3" fontId="11" fillId="0" borderId="0" xfId="43" applyNumberFormat="1" applyFont="1" applyBorder="1" applyAlignment="1">
      <alignment/>
    </xf>
    <xf numFmtId="3" fontId="11" fillId="0" borderId="12" xfId="43" applyNumberFormat="1" applyFont="1" applyBorder="1" applyAlignment="1">
      <alignment/>
    </xf>
    <xf numFmtId="173" fontId="6" fillId="0" borderId="12" xfId="0" applyNumberFormat="1" applyFont="1" applyBorder="1" applyAlignment="1">
      <alignment/>
    </xf>
    <xf numFmtId="173" fontId="0" fillId="0" borderId="12" xfId="43" applyNumberFormat="1" applyFont="1" applyBorder="1" applyAlignment="1">
      <alignment/>
    </xf>
    <xf numFmtId="0" fontId="0" fillId="0" borderId="12" xfId="0" applyBorder="1" applyAlignment="1">
      <alignment/>
    </xf>
    <xf numFmtId="0" fontId="22" fillId="0" borderId="0" xfId="0" applyFont="1" applyBorder="1" applyAlignment="1">
      <alignment horizontal="center" vertical="center"/>
    </xf>
    <xf numFmtId="173" fontId="23" fillId="0" borderId="12" xfId="43" applyNumberFormat="1" applyFont="1" applyBorder="1" applyAlignment="1">
      <alignment/>
    </xf>
    <xf numFmtId="0" fontId="24" fillId="0" borderId="17" xfId="0" applyFont="1" applyBorder="1" applyAlignment="1">
      <alignment horizontal="center" vertical="center" wrapText="1"/>
    </xf>
    <xf numFmtId="3" fontId="24" fillId="0" borderId="14" xfId="43" applyNumberFormat="1" applyFont="1" applyBorder="1" applyAlignment="1">
      <alignment/>
    </xf>
    <xf numFmtId="3" fontId="24" fillId="0" borderId="16" xfId="43" applyNumberFormat="1" applyFont="1" applyBorder="1" applyAlignment="1">
      <alignment/>
    </xf>
    <xf numFmtId="3" fontId="24" fillId="0" borderId="13" xfId="43" applyNumberFormat="1" applyFont="1" applyBorder="1" applyAlignment="1">
      <alignment/>
    </xf>
    <xf numFmtId="0" fontId="23" fillId="0" borderId="0" xfId="0" applyFont="1" applyAlignment="1">
      <alignment/>
    </xf>
    <xf numFmtId="0" fontId="12"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11" fillId="0" borderId="16" xfId="0" applyFont="1" applyBorder="1" applyAlignment="1">
      <alignment horizontal="left" wrapText="1"/>
    </xf>
    <xf numFmtId="0" fontId="10" fillId="0" borderId="0" xfId="0" applyFont="1" applyBorder="1" applyAlignment="1">
      <alignment horizontal="center"/>
    </xf>
    <xf numFmtId="0" fontId="10" fillId="0" borderId="0" xfId="0" applyFont="1" applyBorder="1" applyAlignment="1">
      <alignment/>
    </xf>
    <xf numFmtId="3" fontId="10" fillId="0" borderId="0" xfId="0" applyNumberFormat="1" applyFont="1" applyBorder="1" applyAlignment="1">
      <alignment/>
    </xf>
    <xf numFmtId="3" fontId="10" fillId="0" borderId="0" xfId="43" applyNumberFormat="1" applyFont="1" applyBorder="1" applyAlignment="1">
      <alignment/>
    </xf>
    <xf numFmtId="173" fontId="10" fillId="0" borderId="0" xfId="43" applyNumberFormat="1" applyFont="1" applyBorder="1" applyAlignment="1">
      <alignment/>
    </xf>
    <xf numFmtId="0" fontId="12" fillId="0" borderId="19" xfId="0" applyFont="1" applyBorder="1" applyAlignment="1">
      <alignment horizontal="center" wrapText="1"/>
    </xf>
    <xf numFmtId="0" fontId="9" fillId="0" borderId="20" xfId="0" applyFont="1" applyBorder="1" applyAlignment="1">
      <alignment horizontal="center"/>
    </xf>
    <xf numFmtId="0" fontId="9" fillId="0" borderId="20" xfId="0" applyFont="1" applyBorder="1" applyAlignment="1">
      <alignment horizontal="left" vertical="center"/>
    </xf>
    <xf numFmtId="3" fontId="9" fillId="0" borderId="20" xfId="0" applyNumberFormat="1" applyFont="1" applyBorder="1" applyAlignment="1">
      <alignment horizontal="right" vertical="center"/>
    </xf>
    <xf numFmtId="0" fontId="75" fillId="33" borderId="0" xfId="62" applyFont="1" applyFill="1" applyBorder="1" applyAlignment="1">
      <alignment vertical="center"/>
      <protection/>
    </xf>
    <xf numFmtId="0" fontId="75" fillId="33" borderId="0" xfId="62" applyFont="1" applyFill="1" applyBorder="1" applyAlignment="1">
      <alignment vertical="center" wrapText="1"/>
      <protection/>
    </xf>
    <xf numFmtId="0" fontId="76" fillId="33" borderId="0" xfId="0" applyFont="1" applyFill="1" applyAlignment="1">
      <alignment/>
    </xf>
    <xf numFmtId="0" fontId="77" fillId="33" borderId="0" xfId="0" applyFont="1" applyFill="1" applyBorder="1" applyAlignment="1">
      <alignment horizontal="center" vertical="center" wrapText="1"/>
    </xf>
    <xf numFmtId="0" fontId="77" fillId="33" borderId="0" xfId="0" applyFont="1" applyFill="1" applyBorder="1" applyAlignment="1">
      <alignment horizontal="left" vertical="center" wrapText="1"/>
    </xf>
    <xf numFmtId="0" fontId="78" fillId="33" borderId="0" xfId="0" applyFont="1" applyFill="1" applyBorder="1" applyAlignment="1">
      <alignment vertical="center" wrapText="1"/>
    </xf>
    <xf numFmtId="0" fontId="0" fillId="33" borderId="0" xfId="0" applyFill="1" applyAlignment="1">
      <alignment/>
    </xf>
    <xf numFmtId="196" fontId="79" fillId="0" borderId="14" xfId="45" applyNumberFormat="1" applyFont="1" applyFill="1" applyBorder="1" applyAlignment="1">
      <alignment horizontal="right" vertical="center" wrapText="1"/>
    </xf>
    <xf numFmtId="196" fontId="79" fillId="33" borderId="14" xfId="45" applyNumberFormat="1" applyFont="1" applyFill="1" applyBorder="1" applyAlignment="1">
      <alignment horizontal="right" vertical="center" wrapText="1"/>
    </xf>
    <xf numFmtId="196" fontId="0" fillId="33" borderId="0" xfId="0" applyNumberFormat="1" applyFill="1" applyAlignment="1">
      <alignment/>
    </xf>
    <xf numFmtId="196" fontId="80" fillId="33" borderId="14" xfId="45" applyNumberFormat="1" applyFont="1" applyFill="1" applyBorder="1" applyAlignment="1">
      <alignment horizontal="right" vertical="center" wrapText="1"/>
    </xf>
    <xf numFmtId="0" fontId="80" fillId="33" borderId="13" xfId="0" applyFont="1" applyFill="1" applyBorder="1" applyAlignment="1">
      <alignment horizontal="center" vertical="center" wrapText="1"/>
    </xf>
    <xf numFmtId="0" fontId="80" fillId="33" borderId="13" xfId="0" applyNumberFormat="1" applyFont="1" applyFill="1" applyBorder="1" applyAlignment="1" quotePrefix="1">
      <alignment horizontal="left" vertical="center" wrapText="1"/>
    </xf>
    <xf numFmtId="196" fontId="80" fillId="33" borderId="13" xfId="45" applyNumberFormat="1" applyFont="1" applyFill="1" applyBorder="1" applyAlignment="1">
      <alignment horizontal="right" vertical="center" wrapText="1"/>
    </xf>
    <xf numFmtId="0" fontId="78" fillId="33" borderId="21" xfId="0" applyFont="1" applyFill="1" applyBorder="1" applyAlignment="1">
      <alignment horizontal="center" vertical="center" wrapText="1"/>
    </xf>
    <xf numFmtId="0" fontId="78" fillId="33" borderId="21" xfId="0" applyFont="1" applyFill="1" applyBorder="1" applyAlignment="1">
      <alignment horizontal="left" vertical="center" wrapText="1"/>
    </xf>
    <xf numFmtId="0" fontId="78" fillId="33" borderId="21" xfId="0" applyFont="1" applyFill="1" applyBorder="1" applyAlignment="1">
      <alignment vertical="center" wrapText="1"/>
    </xf>
    <xf numFmtId="0" fontId="78" fillId="33" borderId="0" xfId="62" applyFont="1" applyFill="1" applyBorder="1" applyAlignment="1">
      <alignment horizontal="center" vertical="center" wrapText="1"/>
      <protection/>
    </xf>
    <xf numFmtId="0" fontId="78" fillId="33" borderId="0" xfId="62" applyFont="1" applyFill="1" applyBorder="1" applyAlignment="1">
      <alignment horizontal="left" vertical="center" wrapText="1"/>
      <protection/>
    </xf>
    <xf numFmtId="0" fontId="81" fillId="33" borderId="0" xfId="62" applyFont="1" applyFill="1" applyBorder="1" applyAlignment="1">
      <alignment horizontal="left" vertical="center" wrapText="1"/>
      <protection/>
    </xf>
    <xf numFmtId="0" fontId="82" fillId="33" borderId="0" xfId="62" applyFont="1" applyFill="1" applyBorder="1" applyAlignment="1">
      <alignment horizontal="center" vertical="center" wrapText="1"/>
      <protection/>
    </xf>
    <xf numFmtId="0" fontId="80" fillId="33" borderId="0" xfId="0" applyFont="1" applyFill="1" applyAlignment="1">
      <alignment horizontal="center"/>
    </xf>
    <xf numFmtId="0" fontId="18" fillId="0" borderId="0" xfId="0" applyFont="1" applyAlignment="1">
      <alignment/>
    </xf>
    <xf numFmtId="0" fontId="80" fillId="33" borderId="0" xfId="0" applyFont="1" applyFill="1" applyAlignment="1">
      <alignment horizontal="center"/>
    </xf>
    <xf numFmtId="0" fontId="83" fillId="33" borderId="14" xfId="0" applyFont="1" applyFill="1" applyBorder="1" applyAlignment="1">
      <alignment horizontal="center" vertical="center" wrapText="1"/>
    </xf>
    <xf numFmtId="0" fontId="84" fillId="33" borderId="14" xfId="0" applyFont="1" applyFill="1" applyBorder="1" applyAlignment="1" quotePrefix="1">
      <alignment horizontal="center" vertical="center" wrapText="1"/>
    </xf>
    <xf numFmtId="0" fontId="84" fillId="33" borderId="14" xfId="0" applyFont="1" applyFill="1" applyBorder="1" applyAlignment="1">
      <alignment horizontal="center" vertical="center" wrapText="1"/>
    </xf>
    <xf numFmtId="0" fontId="85" fillId="33" borderId="14" xfId="0" applyFont="1" applyFill="1" applyBorder="1" applyAlignment="1">
      <alignment horizontal="center" vertical="center" wrapText="1"/>
    </xf>
    <xf numFmtId="0" fontId="85" fillId="33" borderId="14" xfId="0" applyFont="1" applyFill="1" applyBorder="1" applyAlignment="1" quotePrefix="1">
      <alignment horizontal="left" vertical="center" wrapText="1"/>
    </xf>
    <xf numFmtId="0" fontId="86" fillId="33" borderId="14" xfId="0" applyNumberFormat="1" applyFont="1" applyFill="1" applyBorder="1" applyAlignment="1">
      <alignment horizontal="left" vertical="center" wrapText="1"/>
    </xf>
    <xf numFmtId="0" fontId="86" fillId="33" borderId="14" xfId="0" applyNumberFormat="1" applyFont="1" applyFill="1" applyBorder="1" applyAlignment="1" quotePrefix="1">
      <alignment horizontal="left" vertical="center" wrapText="1"/>
    </xf>
    <xf numFmtId="0" fontId="85" fillId="33" borderId="14" xfId="0" applyFont="1" applyFill="1" applyBorder="1" applyAlignment="1">
      <alignment horizontal="left" vertical="center" wrapText="1"/>
    </xf>
    <xf numFmtId="196" fontId="85" fillId="0" borderId="14" xfId="45" applyNumberFormat="1" applyFont="1" applyFill="1" applyBorder="1" applyAlignment="1">
      <alignment horizontal="right" vertical="center" wrapText="1"/>
    </xf>
    <xf numFmtId="196" fontId="85" fillId="33" borderId="14" xfId="45" applyNumberFormat="1" applyFont="1" applyFill="1" applyBorder="1" applyAlignment="1">
      <alignment horizontal="right" vertical="center" wrapText="1"/>
    </xf>
    <xf numFmtId="196" fontId="86" fillId="33" borderId="14" xfId="45" applyNumberFormat="1" applyFont="1" applyFill="1" applyBorder="1" applyAlignment="1">
      <alignment horizontal="right" vertical="center" wrapText="1"/>
    </xf>
    <xf numFmtId="0" fontId="12" fillId="0" borderId="20" xfId="0" applyFont="1" applyBorder="1" applyAlignment="1">
      <alignment horizontal="center"/>
    </xf>
    <xf numFmtId="0" fontId="12" fillId="0" borderId="20" xfId="0" applyFont="1" applyBorder="1" applyAlignment="1">
      <alignment horizontal="left" vertical="center"/>
    </xf>
    <xf numFmtId="3" fontId="12" fillId="0" borderId="20" xfId="0" applyNumberFormat="1" applyFont="1" applyBorder="1" applyAlignment="1">
      <alignment horizontal="right" vertical="center"/>
    </xf>
    <xf numFmtId="3" fontId="11" fillId="0" borderId="14" xfId="0" applyNumberFormat="1" applyFont="1" applyBorder="1" applyAlignment="1">
      <alignment/>
    </xf>
    <xf numFmtId="0" fontId="27" fillId="0" borderId="0" xfId="0" applyFont="1" applyBorder="1" applyAlignment="1">
      <alignment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17" xfId="0" applyFont="1" applyBorder="1" applyAlignment="1">
      <alignment horizontal="center" wrapText="1"/>
    </xf>
    <xf numFmtId="0" fontId="15"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wrapText="1"/>
    </xf>
    <xf numFmtId="0" fontId="14" fillId="0" borderId="0" xfId="0" applyFont="1" applyBorder="1" applyAlignment="1">
      <alignment horizontal="center" vertical="center" wrapText="1"/>
    </xf>
    <xf numFmtId="0" fontId="17" fillId="0" borderId="0" xfId="0" applyFont="1" applyBorder="1" applyAlignment="1">
      <alignment horizontal="left" vertical="center"/>
    </xf>
    <xf numFmtId="0" fontId="15" fillId="0" borderId="0" xfId="0" applyFont="1" applyAlignment="1">
      <alignment horizontal="right"/>
    </xf>
    <xf numFmtId="0" fontId="12" fillId="0" borderId="22"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0" xfId="0" applyFont="1" applyAlignment="1">
      <alignment horizontal="center"/>
    </xf>
    <xf numFmtId="0" fontId="86" fillId="33" borderId="0" xfId="62" applyFont="1" applyFill="1" applyBorder="1" applyAlignment="1">
      <alignment horizontal="center" vertical="center" wrapText="1"/>
      <protection/>
    </xf>
    <xf numFmtId="0" fontId="81" fillId="33" borderId="0" xfId="62" applyFont="1" applyFill="1" applyBorder="1" applyAlignment="1">
      <alignment horizontal="center" vertical="center" wrapText="1"/>
      <protection/>
    </xf>
    <xf numFmtId="0" fontId="80" fillId="33" borderId="0" xfId="0" applyFont="1" applyFill="1" applyAlignment="1">
      <alignment horizontal="center"/>
    </xf>
    <xf numFmtId="0" fontId="75" fillId="33" borderId="0" xfId="62" applyFont="1" applyFill="1" applyBorder="1" applyAlignment="1">
      <alignment horizontal="center" vertical="center" wrapText="1"/>
      <protection/>
    </xf>
    <xf numFmtId="0" fontId="79" fillId="33" borderId="24"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79" fillId="0" borderId="22"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18" fillId="0" borderId="0" xfId="0" applyFont="1" applyAlignment="1">
      <alignment horizontal="center"/>
    </xf>
    <xf numFmtId="0" fontId="57" fillId="0" borderId="0" xfId="0" applyFont="1" applyAlignment="1">
      <alignment horizontal="center"/>
    </xf>
    <xf numFmtId="0" fontId="57" fillId="0" borderId="0" xfId="0" applyFont="1" applyAlignment="1">
      <alignment/>
    </xf>
  </cellXfs>
  <cellStyles count="58">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xfId="63"/>
    <cellStyle name="Normal 3" xfId="64"/>
    <cellStyle name="Normal 3 2"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2</xdr:row>
      <xdr:rowOff>9525</xdr:rowOff>
    </xdr:from>
    <xdr:to>
      <xdr:col>1</xdr:col>
      <xdr:colOff>2667000</xdr:colOff>
      <xdr:row>2</xdr:row>
      <xdr:rowOff>9525</xdr:rowOff>
    </xdr:to>
    <xdr:sp>
      <xdr:nvSpPr>
        <xdr:cNvPr id="1" name="Line 1"/>
        <xdr:cNvSpPr>
          <a:spLocks/>
        </xdr:cNvSpPr>
      </xdr:nvSpPr>
      <xdr:spPr>
        <a:xfrm>
          <a:off x="18669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1"/>
  <sheetViews>
    <sheetView zoomScalePageLayoutView="0" workbookViewId="0" topLeftCell="A4">
      <selection activeCell="A7" sqref="A7:H7"/>
    </sheetView>
  </sheetViews>
  <sheetFormatPr defaultColWidth="8.83203125" defaultRowHeight="18"/>
  <cols>
    <col min="1" max="1" width="5.41015625" style="12" customWidth="1"/>
    <col min="2" max="2" width="23.33203125" style="12" customWidth="1"/>
    <col min="3" max="3" width="13.16015625" style="12" customWidth="1"/>
    <col min="4" max="4" width="13.91015625" style="12" customWidth="1"/>
    <col min="5" max="5" width="14.83203125" style="12" customWidth="1"/>
    <col min="6" max="6" width="8.66015625" style="12" customWidth="1"/>
    <col min="7" max="7" width="9.25" style="12" customWidth="1"/>
    <col min="8" max="8" width="13.5" style="12" customWidth="1"/>
    <col min="9" max="16384" width="8.83203125" style="12" customWidth="1"/>
  </cols>
  <sheetData>
    <row r="1" spans="1:4" s="14" customFormat="1" ht="21.75" customHeight="1" hidden="1">
      <c r="A1" s="153" t="s">
        <v>30</v>
      </c>
      <c r="B1" s="153"/>
      <c r="C1" s="153"/>
      <c r="D1" s="10"/>
    </row>
    <row r="2" spans="1:4" s="14" customFormat="1" ht="21.75" customHeight="1" hidden="1">
      <c r="A2" s="153" t="s">
        <v>31</v>
      </c>
      <c r="B2" s="153"/>
      <c r="C2" s="153"/>
      <c r="D2" s="10"/>
    </row>
    <row r="3" spans="1:4" s="14" customFormat="1" ht="21.75" customHeight="1" hidden="1">
      <c r="A3" s="49"/>
      <c r="B3" s="49"/>
      <c r="C3" s="49"/>
      <c r="D3" s="10"/>
    </row>
    <row r="4" spans="3:8" s="14" customFormat="1" ht="21.75" customHeight="1">
      <c r="C4" s="49"/>
      <c r="D4" s="10"/>
      <c r="F4" s="153" t="s">
        <v>37</v>
      </c>
      <c r="G4" s="153"/>
      <c r="H4" s="153"/>
    </row>
    <row r="5" spans="1:8" s="14" customFormat="1" ht="26.25" customHeight="1">
      <c r="A5" s="149" t="s">
        <v>414</v>
      </c>
      <c r="B5" s="149"/>
      <c r="C5" s="149"/>
      <c r="D5" s="149"/>
      <c r="E5" s="149"/>
      <c r="F5" s="149"/>
      <c r="G5" s="149"/>
      <c r="H5" s="149"/>
    </row>
    <row r="6" spans="1:8" s="14" customFormat="1" ht="26.25" customHeight="1" hidden="1">
      <c r="A6" s="37" t="s">
        <v>53</v>
      </c>
      <c r="B6" s="37"/>
      <c r="C6" s="37"/>
      <c r="D6" s="37"/>
      <c r="E6" s="37"/>
      <c r="F6" s="37"/>
      <c r="G6" s="37"/>
      <c r="H6" s="8"/>
    </row>
    <row r="7" spans="1:8" s="14" customFormat="1" ht="18.75" customHeight="1">
      <c r="A7" s="176" t="s">
        <v>411</v>
      </c>
      <c r="B7" s="176"/>
      <c r="C7" s="176"/>
      <c r="D7" s="176"/>
      <c r="E7" s="176"/>
      <c r="F7" s="176"/>
      <c r="G7" s="176"/>
      <c r="H7" s="176"/>
    </row>
    <row r="8" spans="1:8" s="14" customFormat="1" ht="14.25" customHeight="1">
      <c r="A8" s="26"/>
      <c r="B8" s="25"/>
      <c r="C8" s="25"/>
      <c r="D8" s="25"/>
      <c r="G8" s="151" t="s">
        <v>10</v>
      </c>
      <c r="H8" s="151"/>
    </row>
    <row r="9" spans="1:8" s="14" customFormat="1" ht="18" customHeight="1">
      <c r="A9" s="150"/>
      <c r="B9" s="151"/>
      <c r="C9" s="151"/>
      <c r="D9" s="151"/>
      <c r="H9" s="27"/>
    </row>
    <row r="10" spans="1:8" s="36" customFormat="1" ht="21.75" customHeight="1">
      <c r="A10" s="147" t="s">
        <v>0</v>
      </c>
      <c r="B10" s="147" t="s">
        <v>3</v>
      </c>
      <c r="C10" s="147" t="s">
        <v>35</v>
      </c>
      <c r="D10" s="147"/>
      <c r="E10" s="146" t="s">
        <v>398</v>
      </c>
      <c r="F10" s="148" t="s">
        <v>12</v>
      </c>
      <c r="G10" s="148"/>
      <c r="H10" s="147" t="s">
        <v>21</v>
      </c>
    </row>
    <row r="11" spans="1:8" s="13" customFormat="1" ht="17.25" customHeight="1">
      <c r="A11" s="147"/>
      <c r="B11" s="147"/>
      <c r="C11" s="147"/>
      <c r="D11" s="147"/>
      <c r="E11" s="147"/>
      <c r="F11" s="148"/>
      <c r="G11" s="148"/>
      <c r="H11" s="147"/>
    </row>
    <row r="12" spans="1:8" s="13" customFormat="1" ht="23.25" customHeight="1">
      <c r="A12" s="147"/>
      <c r="B12" s="147"/>
      <c r="C12" s="58" t="s">
        <v>4</v>
      </c>
      <c r="D12" s="58" t="s">
        <v>5</v>
      </c>
      <c r="E12" s="147"/>
      <c r="F12" s="58" t="s">
        <v>4</v>
      </c>
      <c r="G12" s="58" t="s">
        <v>5</v>
      </c>
      <c r="H12" s="147"/>
    </row>
    <row r="13" spans="1:8" s="17" customFormat="1" ht="18.75" customHeight="1">
      <c r="A13" s="59" t="s">
        <v>2</v>
      </c>
      <c r="B13" s="81" t="s">
        <v>13</v>
      </c>
      <c r="C13" s="57">
        <f>C14+C15</f>
        <v>758084000000</v>
      </c>
      <c r="D13" s="57">
        <f>D14+D15+D18+D19+D20</f>
        <v>798084000000</v>
      </c>
      <c r="E13" s="57">
        <f>E14+E15+E18+E19+E20+E21</f>
        <v>1261056340915</v>
      </c>
      <c r="F13" s="60">
        <f>E13/C13</f>
        <v>1.6634783756351539</v>
      </c>
      <c r="G13" s="60">
        <f>E13/D13</f>
        <v>1.5801047770848682</v>
      </c>
      <c r="H13" s="47"/>
    </row>
    <row r="14" spans="1:7" s="17" customFormat="1" ht="18.75" customHeight="1">
      <c r="A14" s="18">
        <v>1</v>
      </c>
      <c r="B14" s="17" t="s">
        <v>14</v>
      </c>
      <c r="C14" s="30">
        <f>237099000000</f>
        <v>237099000000</v>
      </c>
      <c r="D14" s="30">
        <f>375299000000-98200000000</f>
        <v>277099000000</v>
      </c>
      <c r="E14" s="30">
        <f>1261056340915-E15-E18-E19-E21</f>
        <v>413446491067</v>
      </c>
      <c r="F14" s="16">
        <f>E14/C14</f>
        <v>1.7437715514067964</v>
      </c>
      <c r="G14" s="16">
        <f>E14/D14</f>
        <v>1.4920533494058081</v>
      </c>
    </row>
    <row r="15" spans="1:7" s="17" customFormat="1" ht="18.75" customHeight="1">
      <c r="A15" s="18">
        <v>2</v>
      </c>
      <c r="B15" s="17" t="s">
        <v>15</v>
      </c>
      <c r="C15" s="31">
        <f>SUM(C16:C17)</f>
        <v>520985000000</v>
      </c>
      <c r="D15" s="31">
        <f>SUM(D16:D17)</f>
        <v>520985000000</v>
      </c>
      <c r="E15" s="31">
        <f>E16+E17</f>
        <v>646388557000</v>
      </c>
      <c r="F15" s="16">
        <f>E15/C15</f>
        <v>1.2407047362208126</v>
      </c>
      <c r="G15" s="16">
        <f>E15/D15</f>
        <v>1.2407047362208126</v>
      </c>
    </row>
    <row r="16" spans="1:7" s="19" customFormat="1" ht="18.75" customHeight="1">
      <c r="A16" s="28"/>
      <c r="B16" s="19" t="s">
        <v>6</v>
      </c>
      <c r="C16" s="32">
        <f>573655000000-52670000000</f>
        <v>520985000000</v>
      </c>
      <c r="D16" s="32">
        <f>C16</f>
        <v>520985000000</v>
      </c>
      <c r="E16" s="32">
        <f>D16</f>
        <v>520985000000</v>
      </c>
      <c r="F16" s="16">
        <f>E16/C16</f>
        <v>1</v>
      </c>
      <c r="G16" s="16">
        <f>E16/D16</f>
        <v>1</v>
      </c>
    </row>
    <row r="17" spans="1:7" s="19" customFormat="1" ht="18.75" customHeight="1">
      <c r="A17" s="28"/>
      <c r="B17" s="19" t="s">
        <v>7</v>
      </c>
      <c r="C17" s="32"/>
      <c r="D17" s="32"/>
      <c r="E17" s="32">
        <v>125403557000</v>
      </c>
      <c r="F17" s="16"/>
      <c r="G17" s="16"/>
    </row>
    <row r="18" spans="1:7" s="17" customFormat="1" ht="18.75" customHeight="1">
      <c r="A18" s="18">
        <v>3</v>
      </c>
      <c r="B18" s="17" t="s">
        <v>16</v>
      </c>
      <c r="C18" s="31"/>
      <c r="D18" s="30"/>
      <c r="E18" s="30">
        <v>8232137070</v>
      </c>
      <c r="F18" s="16"/>
      <c r="G18" s="16"/>
    </row>
    <row r="19" spans="1:7" s="17" customFormat="1" ht="18.75" customHeight="1">
      <c r="A19" s="18">
        <v>4</v>
      </c>
      <c r="B19" s="17" t="s">
        <v>17</v>
      </c>
      <c r="C19" s="31"/>
      <c r="D19" s="30"/>
      <c r="E19" s="30">
        <v>192944994687</v>
      </c>
      <c r="F19" s="21"/>
      <c r="G19" s="16"/>
    </row>
    <row r="20" spans="1:7" s="17" customFormat="1" ht="18.75" customHeight="1" hidden="1">
      <c r="A20" s="18">
        <v>5</v>
      </c>
      <c r="B20" s="17" t="s">
        <v>18</v>
      </c>
      <c r="C20" s="30"/>
      <c r="D20" s="30"/>
      <c r="E20" s="30"/>
      <c r="F20" s="16"/>
      <c r="G20" s="16"/>
    </row>
    <row r="21" spans="1:7" s="17" customFormat="1" ht="18.75" customHeight="1">
      <c r="A21" s="18">
        <v>5</v>
      </c>
      <c r="B21" s="17" t="s">
        <v>78</v>
      </c>
      <c r="C21" s="30"/>
      <c r="D21" s="30"/>
      <c r="E21" s="30">
        <v>44161091</v>
      </c>
      <c r="F21" s="16"/>
      <c r="G21" s="16"/>
    </row>
    <row r="22" spans="1:8" s="17" customFormat="1" ht="18.75" customHeight="1">
      <c r="A22" s="15" t="s">
        <v>1</v>
      </c>
      <c r="B22" s="48" t="s">
        <v>19</v>
      </c>
      <c r="C22" s="29">
        <f>SUM(C23:C27)</f>
        <v>758084000000</v>
      </c>
      <c r="D22" s="29">
        <f>SUM(D23:D27)</f>
        <v>798084000000</v>
      </c>
      <c r="E22" s="33">
        <f>SUM(E23:E27)</f>
        <v>1259980306758</v>
      </c>
      <c r="F22" s="20">
        <f>E22/C22</f>
        <v>1.6620589628035942</v>
      </c>
      <c r="G22" s="20">
        <f>E22/D22</f>
        <v>1.57875650527764</v>
      </c>
      <c r="H22" s="31"/>
    </row>
    <row r="23" spans="1:7" s="17" customFormat="1" ht="18.75" customHeight="1">
      <c r="A23" s="18">
        <v>1</v>
      </c>
      <c r="B23" s="17" t="s">
        <v>8</v>
      </c>
      <c r="C23" s="30">
        <v>158771000000</v>
      </c>
      <c r="D23" s="30">
        <v>198771000000</v>
      </c>
      <c r="E23" s="43">
        <v>478762156900</v>
      </c>
      <c r="F23" s="16">
        <f>E23/C23</f>
        <v>3.01542571943239</v>
      </c>
      <c r="G23" s="16">
        <f>E23/D23</f>
        <v>2.4086117034175007</v>
      </c>
    </row>
    <row r="24" spans="1:7" s="17" customFormat="1" ht="18.75" customHeight="1">
      <c r="A24" s="18">
        <v>2</v>
      </c>
      <c r="B24" s="17" t="s">
        <v>9</v>
      </c>
      <c r="C24" s="30">
        <f>581195000000</f>
        <v>581195000000</v>
      </c>
      <c r="D24" s="30">
        <f>C24</f>
        <v>581195000000</v>
      </c>
      <c r="E24" s="30">
        <f>1259980306758-E23-E25-E27</f>
        <v>598078615827</v>
      </c>
      <c r="F24" s="16">
        <f>E24/C24</f>
        <v>1.029049829793787</v>
      </c>
      <c r="G24" s="16">
        <f>E24/D24</f>
        <v>1.029049829793787</v>
      </c>
    </row>
    <row r="25" spans="1:7" s="17" customFormat="1" ht="18.75" customHeight="1">
      <c r="A25" s="18">
        <v>3</v>
      </c>
      <c r="B25" s="17" t="s">
        <v>28</v>
      </c>
      <c r="C25" s="30">
        <v>18118000000</v>
      </c>
      <c r="D25" s="30">
        <f>C25</f>
        <v>18118000000</v>
      </c>
      <c r="E25" s="30">
        <f>D25</f>
        <v>18118000000</v>
      </c>
      <c r="F25" s="16">
        <f>E25/C25</f>
        <v>1</v>
      </c>
      <c r="G25" s="16">
        <f>E25/D25</f>
        <v>1</v>
      </c>
    </row>
    <row r="26" spans="1:7" s="17" customFormat="1" ht="18.75" customHeight="1" hidden="1">
      <c r="A26" s="18">
        <v>4</v>
      </c>
      <c r="B26" s="17" t="s">
        <v>29</v>
      </c>
      <c r="C26" s="30"/>
      <c r="D26" s="30"/>
      <c r="E26" s="30"/>
      <c r="F26" s="16"/>
      <c r="G26" s="16"/>
    </row>
    <row r="27" spans="1:7" s="17" customFormat="1" ht="18.75" customHeight="1">
      <c r="A27" s="18">
        <v>4</v>
      </c>
      <c r="B27" s="17" t="s">
        <v>36</v>
      </c>
      <c r="C27" s="31"/>
      <c r="D27" s="30"/>
      <c r="E27" s="30">
        <v>165021534031</v>
      </c>
      <c r="F27" s="20"/>
      <c r="G27" s="16"/>
    </row>
    <row r="28" spans="1:8" s="38" customFormat="1" ht="18.75" customHeight="1">
      <c r="A28" s="22"/>
      <c r="B28" s="23"/>
      <c r="C28" s="34"/>
      <c r="D28" s="35"/>
      <c r="E28" s="35"/>
      <c r="F28" s="24"/>
      <c r="G28" s="23"/>
      <c r="H28" s="23"/>
    </row>
    <row r="29" spans="2:5" s="39" customFormat="1" ht="36" customHeight="1">
      <c r="B29" s="40"/>
      <c r="C29" s="41"/>
      <c r="D29" s="41"/>
      <c r="E29" s="42"/>
    </row>
    <row r="30" spans="2:5" s="39" customFormat="1" ht="36" customHeight="1">
      <c r="B30" s="40"/>
      <c r="C30" s="41"/>
      <c r="D30" s="41"/>
      <c r="E30" s="42"/>
    </row>
    <row r="31" spans="2:5" s="39" customFormat="1" ht="36" customHeight="1">
      <c r="B31" s="40"/>
      <c r="C31" s="41"/>
      <c r="D31" s="41"/>
      <c r="E31" s="42"/>
    </row>
  </sheetData>
  <sheetProtection/>
  <mergeCells count="13">
    <mergeCell ref="A5:H5"/>
    <mergeCell ref="A9:D9"/>
    <mergeCell ref="A7:H7"/>
    <mergeCell ref="A1:C1"/>
    <mergeCell ref="A2:C2"/>
    <mergeCell ref="F4:H4"/>
    <mergeCell ref="G8:H8"/>
    <mergeCell ref="E10:E12"/>
    <mergeCell ref="A10:A12"/>
    <mergeCell ref="B10:B12"/>
    <mergeCell ref="C10:D11"/>
    <mergeCell ref="F10:G11"/>
    <mergeCell ref="H10:H12"/>
  </mergeCells>
  <printOptions/>
  <pageMargins left="0.2" right="0.2" top="0.4" bottom="0.34" header="0.33" footer="0.2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4">
      <selection activeCell="A7" sqref="A7:H7"/>
    </sheetView>
  </sheetViews>
  <sheetFormatPr defaultColWidth="8.83203125" defaultRowHeight="18"/>
  <cols>
    <col min="1" max="1" width="5.41015625" style="12" customWidth="1"/>
    <col min="2" max="2" width="23.33203125" style="12" customWidth="1"/>
    <col min="3" max="3" width="13.16015625" style="12" customWidth="1"/>
    <col min="4" max="4" width="13.91015625" style="12" customWidth="1"/>
    <col min="5" max="5" width="14.83203125" style="12" customWidth="1"/>
    <col min="6" max="6" width="8.66015625" style="12" customWidth="1"/>
    <col min="7" max="7" width="9.25" style="12" customWidth="1"/>
    <col min="8" max="8" width="13.5" style="12" customWidth="1"/>
    <col min="9" max="16384" width="8.83203125" style="12" customWidth="1"/>
  </cols>
  <sheetData>
    <row r="1" spans="1:4" s="14" customFormat="1" ht="21.75" customHeight="1" hidden="1">
      <c r="A1" s="153" t="s">
        <v>30</v>
      </c>
      <c r="B1" s="153"/>
      <c r="C1" s="153"/>
      <c r="D1" s="10"/>
    </row>
    <row r="2" spans="1:4" s="14" customFormat="1" ht="21.75" customHeight="1" hidden="1">
      <c r="A2" s="153" t="s">
        <v>31</v>
      </c>
      <c r="B2" s="153"/>
      <c r="C2" s="153"/>
      <c r="D2" s="10"/>
    </row>
    <row r="3" spans="1:4" s="14" customFormat="1" ht="21.75" customHeight="1" hidden="1">
      <c r="A3" s="49"/>
      <c r="B3" s="49"/>
      <c r="C3" s="49"/>
      <c r="D3" s="10"/>
    </row>
    <row r="4" spans="3:8" s="14" customFormat="1" ht="21.75" customHeight="1">
      <c r="C4" s="49"/>
      <c r="D4" s="10"/>
      <c r="F4" s="153" t="s">
        <v>37</v>
      </c>
      <c r="G4" s="153"/>
      <c r="H4" s="153"/>
    </row>
    <row r="5" spans="1:8" s="14" customFormat="1" ht="26.25" customHeight="1">
      <c r="A5" s="149" t="s">
        <v>229</v>
      </c>
      <c r="B5" s="149"/>
      <c r="C5" s="149"/>
      <c r="D5" s="149"/>
      <c r="E5" s="149"/>
      <c r="F5" s="149"/>
      <c r="G5" s="149"/>
      <c r="H5" s="149"/>
    </row>
    <row r="6" spans="1:8" s="14" customFormat="1" ht="26.25" customHeight="1" hidden="1">
      <c r="A6" s="37" t="s">
        <v>53</v>
      </c>
      <c r="B6" s="37"/>
      <c r="C6" s="37"/>
      <c r="D6" s="37"/>
      <c r="E6" s="37"/>
      <c r="F6" s="37"/>
      <c r="G6" s="37"/>
      <c r="H6" s="8"/>
    </row>
    <row r="7" spans="1:8" s="14" customFormat="1" ht="18.75" customHeight="1">
      <c r="A7" s="152" t="s">
        <v>408</v>
      </c>
      <c r="B7" s="152"/>
      <c r="C7" s="152"/>
      <c r="D7" s="152"/>
      <c r="E7" s="152"/>
      <c r="F7" s="152"/>
      <c r="G7" s="152"/>
      <c r="H7" s="152"/>
    </row>
    <row r="8" spans="1:8" s="14" customFormat="1" ht="14.25" customHeight="1">
      <c r="A8" s="26"/>
      <c r="B8" s="25"/>
      <c r="C8" s="25"/>
      <c r="D8" s="25"/>
      <c r="G8" s="151" t="s">
        <v>10</v>
      </c>
      <c r="H8" s="151"/>
    </row>
    <row r="9" spans="1:8" s="14" customFormat="1" ht="18" customHeight="1">
      <c r="A9" s="150"/>
      <c r="B9" s="151"/>
      <c r="C9" s="151"/>
      <c r="D9" s="151"/>
      <c r="H9" s="27"/>
    </row>
    <row r="10" spans="1:8" s="36" customFormat="1" ht="21.75" customHeight="1">
      <c r="A10" s="147" t="s">
        <v>0</v>
      </c>
      <c r="B10" s="147" t="s">
        <v>3</v>
      </c>
      <c r="C10" s="147" t="s">
        <v>35</v>
      </c>
      <c r="D10" s="147"/>
      <c r="E10" s="146" t="s">
        <v>398</v>
      </c>
      <c r="F10" s="148" t="s">
        <v>12</v>
      </c>
      <c r="G10" s="148"/>
      <c r="H10" s="147" t="s">
        <v>21</v>
      </c>
    </row>
    <row r="11" spans="1:8" s="13" customFormat="1" ht="17.25" customHeight="1">
      <c r="A11" s="147"/>
      <c r="B11" s="147"/>
      <c r="C11" s="147"/>
      <c r="D11" s="147"/>
      <c r="E11" s="147"/>
      <c r="F11" s="148"/>
      <c r="G11" s="148"/>
      <c r="H11" s="147"/>
    </row>
    <row r="12" spans="1:8" s="13" customFormat="1" ht="23.25" customHeight="1">
      <c r="A12" s="147"/>
      <c r="B12" s="147"/>
      <c r="C12" s="58" t="s">
        <v>4</v>
      </c>
      <c r="D12" s="58" t="s">
        <v>5</v>
      </c>
      <c r="E12" s="147"/>
      <c r="F12" s="58" t="s">
        <v>4</v>
      </c>
      <c r="G12" s="58" t="s">
        <v>5</v>
      </c>
      <c r="H12" s="147"/>
    </row>
    <row r="13" spans="1:8" s="17" customFormat="1" ht="18.75" customHeight="1">
      <c r="A13" s="59" t="s">
        <v>2</v>
      </c>
      <c r="B13" s="81" t="s">
        <v>13</v>
      </c>
      <c r="C13" s="57">
        <f>C14+C15</f>
        <v>758084000000</v>
      </c>
      <c r="D13" s="57">
        <f>D14+D15+D18+D19+D20</f>
        <v>798084000000</v>
      </c>
      <c r="E13" s="57">
        <f>E14+E15+E18+E19+E20+E21</f>
        <v>1261056340915</v>
      </c>
      <c r="F13" s="60">
        <f>E13/C13</f>
        <v>1.6634783756351539</v>
      </c>
      <c r="G13" s="60">
        <f>E13/D13</f>
        <v>1.5801047770848682</v>
      </c>
      <c r="H13" s="47"/>
    </row>
    <row r="14" spans="1:7" s="17" customFormat="1" ht="18.75" customHeight="1">
      <c r="A14" s="18">
        <v>1</v>
      </c>
      <c r="B14" s="17" t="s">
        <v>14</v>
      </c>
      <c r="C14" s="30">
        <f>237099000000</f>
        <v>237099000000</v>
      </c>
      <c r="D14" s="30">
        <f>375299000000-98200000000</f>
        <v>277099000000</v>
      </c>
      <c r="E14" s="30">
        <f>1261056340915-E15-E18-E19-E21</f>
        <v>413446491067</v>
      </c>
      <c r="F14" s="16">
        <f>E14/C14</f>
        <v>1.7437715514067964</v>
      </c>
      <c r="G14" s="16">
        <f>E14/D14</f>
        <v>1.4920533494058081</v>
      </c>
    </row>
    <row r="15" spans="1:7" s="17" customFormat="1" ht="18.75" customHeight="1">
      <c r="A15" s="18">
        <v>2</v>
      </c>
      <c r="B15" s="17" t="s">
        <v>15</v>
      </c>
      <c r="C15" s="31">
        <f>SUM(C16:C17)</f>
        <v>520985000000</v>
      </c>
      <c r="D15" s="31">
        <f>SUM(D16:D17)</f>
        <v>520985000000</v>
      </c>
      <c r="E15" s="31">
        <f>E16+E17</f>
        <v>646388557000</v>
      </c>
      <c r="F15" s="16">
        <f>E15/C15</f>
        <v>1.2407047362208126</v>
      </c>
      <c r="G15" s="16">
        <f>E15/D15</f>
        <v>1.2407047362208126</v>
      </c>
    </row>
    <row r="16" spans="1:7" s="19" customFormat="1" ht="18.75" customHeight="1">
      <c r="A16" s="28"/>
      <c r="B16" s="19" t="s">
        <v>6</v>
      </c>
      <c r="C16" s="32">
        <f>573655000000-52670000000</f>
        <v>520985000000</v>
      </c>
      <c r="D16" s="32">
        <f>C16</f>
        <v>520985000000</v>
      </c>
      <c r="E16" s="32">
        <f>D16</f>
        <v>520985000000</v>
      </c>
      <c r="F16" s="16">
        <f>E16/C16</f>
        <v>1</v>
      </c>
      <c r="G16" s="16">
        <f>E16/D16</f>
        <v>1</v>
      </c>
    </row>
    <row r="17" spans="1:7" s="19" customFormat="1" ht="18.75" customHeight="1">
      <c r="A17" s="28"/>
      <c r="B17" s="19" t="s">
        <v>7</v>
      </c>
      <c r="C17" s="32"/>
      <c r="D17" s="32"/>
      <c r="E17" s="32">
        <v>125403557000</v>
      </c>
      <c r="F17" s="16"/>
      <c r="G17" s="16"/>
    </row>
    <row r="18" spans="1:7" s="17" customFormat="1" ht="18.75" customHeight="1">
      <c r="A18" s="18">
        <v>3</v>
      </c>
      <c r="B18" s="17" t="s">
        <v>16</v>
      </c>
      <c r="C18" s="31"/>
      <c r="D18" s="30"/>
      <c r="E18" s="30">
        <v>8232137070</v>
      </c>
      <c r="F18" s="16"/>
      <c r="G18" s="16"/>
    </row>
    <row r="19" spans="1:7" s="17" customFormat="1" ht="18.75" customHeight="1">
      <c r="A19" s="18">
        <v>4</v>
      </c>
      <c r="B19" s="17" t="s">
        <v>17</v>
      </c>
      <c r="C19" s="31"/>
      <c r="D19" s="30"/>
      <c r="E19" s="30">
        <v>192944994687</v>
      </c>
      <c r="F19" s="21"/>
      <c r="G19" s="16"/>
    </row>
    <row r="20" spans="1:7" s="17" customFormat="1" ht="18.75" customHeight="1" hidden="1">
      <c r="A20" s="18">
        <v>5</v>
      </c>
      <c r="B20" s="17" t="s">
        <v>18</v>
      </c>
      <c r="C20" s="30"/>
      <c r="D20" s="30"/>
      <c r="E20" s="30"/>
      <c r="F20" s="16"/>
      <c r="G20" s="16"/>
    </row>
    <row r="21" spans="1:7" s="17" customFormat="1" ht="18.75" customHeight="1">
      <c r="A21" s="18">
        <v>5</v>
      </c>
      <c r="B21" s="17" t="s">
        <v>78</v>
      </c>
      <c r="C21" s="30"/>
      <c r="D21" s="30"/>
      <c r="E21" s="30">
        <v>44161091</v>
      </c>
      <c r="F21" s="16"/>
      <c r="G21" s="16"/>
    </row>
    <row r="22" spans="1:8" s="17" customFormat="1" ht="18.75" customHeight="1">
      <c r="A22" s="15" t="s">
        <v>1</v>
      </c>
      <c r="B22" s="48" t="s">
        <v>19</v>
      </c>
      <c r="C22" s="29">
        <f>SUM(C23:C27)</f>
        <v>758084000000</v>
      </c>
      <c r="D22" s="29">
        <f>SUM(D23:D27)</f>
        <v>798084000000</v>
      </c>
      <c r="E22" s="33">
        <f>SUM(E23:E27)</f>
        <v>1259980306758</v>
      </c>
      <c r="F22" s="20">
        <f>E22/C22</f>
        <v>1.6620589628035942</v>
      </c>
      <c r="G22" s="20">
        <f>E22/D22</f>
        <v>1.57875650527764</v>
      </c>
      <c r="H22" s="31"/>
    </row>
    <row r="23" spans="1:7" s="17" customFormat="1" ht="18.75" customHeight="1">
      <c r="A23" s="18">
        <v>1</v>
      </c>
      <c r="B23" s="17" t="s">
        <v>8</v>
      </c>
      <c r="C23" s="30">
        <v>158771000000</v>
      </c>
      <c r="D23" s="30">
        <v>198771000000</v>
      </c>
      <c r="E23" s="43">
        <v>478762156900</v>
      </c>
      <c r="F23" s="16">
        <f>E23/C23</f>
        <v>3.01542571943239</v>
      </c>
      <c r="G23" s="16">
        <f>E23/D23</f>
        <v>2.4086117034175007</v>
      </c>
    </row>
    <row r="24" spans="1:7" s="17" customFormat="1" ht="18.75" customHeight="1">
      <c r="A24" s="18">
        <v>2</v>
      </c>
      <c r="B24" s="17" t="s">
        <v>9</v>
      </c>
      <c r="C24" s="30">
        <f>581195000000</f>
        <v>581195000000</v>
      </c>
      <c r="D24" s="30">
        <f>C24</f>
        <v>581195000000</v>
      </c>
      <c r="E24" s="30">
        <f>1259980306758-E23-E25-E27</f>
        <v>598078615827</v>
      </c>
      <c r="F24" s="16">
        <f>E24/C24</f>
        <v>1.029049829793787</v>
      </c>
      <c r="G24" s="16">
        <f>E24/D24</f>
        <v>1.029049829793787</v>
      </c>
    </row>
    <row r="25" spans="1:7" s="17" customFormat="1" ht="18.75" customHeight="1">
      <c r="A25" s="18">
        <v>3</v>
      </c>
      <c r="B25" s="17" t="s">
        <v>28</v>
      </c>
      <c r="C25" s="30">
        <v>18118000000</v>
      </c>
      <c r="D25" s="30">
        <f>C25</f>
        <v>18118000000</v>
      </c>
      <c r="E25" s="30">
        <f>D25</f>
        <v>18118000000</v>
      </c>
      <c r="F25" s="16">
        <f>E25/C25</f>
        <v>1</v>
      </c>
      <c r="G25" s="16">
        <f>E25/D25</f>
        <v>1</v>
      </c>
    </row>
    <row r="26" spans="1:7" s="17" customFormat="1" ht="18.75" customHeight="1" hidden="1">
      <c r="A26" s="18">
        <v>4</v>
      </c>
      <c r="B26" s="17" t="s">
        <v>29</v>
      </c>
      <c r="C26" s="30"/>
      <c r="D26" s="30"/>
      <c r="E26" s="30"/>
      <c r="F26" s="16"/>
      <c r="G26" s="16"/>
    </row>
    <row r="27" spans="1:7" s="17" customFormat="1" ht="18.75" customHeight="1">
      <c r="A27" s="18">
        <v>4</v>
      </c>
      <c r="B27" s="17" t="s">
        <v>36</v>
      </c>
      <c r="C27" s="31"/>
      <c r="D27" s="30"/>
      <c r="E27" s="30">
        <v>165021534031</v>
      </c>
      <c r="F27" s="20"/>
      <c r="G27" s="16"/>
    </row>
    <row r="28" spans="1:8" s="38" customFormat="1" ht="18.75" customHeight="1">
      <c r="A28" s="22"/>
      <c r="B28" s="23"/>
      <c r="C28" s="34"/>
      <c r="D28" s="35"/>
      <c r="E28" s="35"/>
      <c r="F28" s="24"/>
      <c r="G28" s="23"/>
      <c r="H28" s="23"/>
    </row>
    <row r="29" spans="2:5" s="39" customFormat="1" ht="36" customHeight="1">
      <c r="B29" s="40"/>
      <c r="C29" s="41"/>
      <c r="D29" s="41"/>
      <c r="E29" s="42"/>
    </row>
    <row r="30" spans="2:5" s="39" customFormat="1" ht="36" customHeight="1">
      <c r="B30" s="40"/>
      <c r="C30" s="41"/>
      <c r="D30" s="41"/>
      <c r="E30" s="42"/>
    </row>
    <row r="31" spans="2:5" s="39" customFormat="1" ht="36" customHeight="1">
      <c r="B31" s="40"/>
      <c r="C31" s="41"/>
      <c r="D31" s="41"/>
      <c r="E31" s="42"/>
    </row>
  </sheetData>
  <sheetProtection/>
  <mergeCells count="13">
    <mergeCell ref="H10:H12"/>
    <mergeCell ref="A9:D9"/>
    <mergeCell ref="A10:A12"/>
    <mergeCell ref="B10:B12"/>
    <mergeCell ref="C10:D11"/>
    <mergeCell ref="E10:E12"/>
    <mergeCell ref="F10:G11"/>
    <mergeCell ref="A1:C1"/>
    <mergeCell ref="A2:C2"/>
    <mergeCell ref="F4:H4"/>
    <mergeCell ref="A5:H5"/>
    <mergeCell ref="A7:H7"/>
    <mergeCell ref="G8:H8"/>
  </mergeCells>
  <printOptions/>
  <pageMargins left="0.24" right="0.16" top="0.37" bottom="0.75" header="0.2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1">
      <selection activeCell="A4" sqref="A4:H4"/>
    </sheetView>
  </sheetViews>
  <sheetFormatPr defaultColWidth="8.83203125" defaultRowHeight="18"/>
  <cols>
    <col min="1" max="1" width="5" style="12" customWidth="1"/>
    <col min="2" max="2" width="26.25" style="12" customWidth="1"/>
    <col min="3" max="3" width="13" style="12" customWidth="1"/>
    <col min="4" max="4" width="13.41015625" style="12" customWidth="1"/>
    <col min="5" max="5" width="15" style="12" customWidth="1"/>
    <col min="6" max="6" width="9.25" style="12" customWidth="1"/>
    <col min="7" max="7" width="9.91015625" style="12" customWidth="1"/>
    <col min="8" max="8" width="11.16015625" style="12" customWidth="1"/>
    <col min="9" max="16384" width="8.83203125" style="12" customWidth="1"/>
  </cols>
  <sheetData>
    <row r="1" spans="3:8" s="14" customFormat="1" ht="21.75" customHeight="1">
      <c r="C1" s="7"/>
      <c r="D1" s="10"/>
      <c r="F1" s="153" t="s">
        <v>11</v>
      </c>
      <c r="G1" s="153"/>
      <c r="H1" s="153"/>
    </row>
    <row r="2" spans="1:8" s="14" customFormat="1" ht="26.25" customHeight="1">
      <c r="A2" s="149" t="s">
        <v>413</v>
      </c>
      <c r="B2" s="149"/>
      <c r="C2" s="149"/>
      <c r="D2" s="149"/>
      <c r="E2" s="149"/>
      <c r="F2" s="149"/>
      <c r="G2" s="149"/>
      <c r="H2" s="149"/>
    </row>
    <row r="3" spans="1:8" s="14" customFormat="1" ht="16.5" customHeight="1" hidden="1">
      <c r="A3" s="154" t="s">
        <v>46</v>
      </c>
      <c r="B3" s="154"/>
      <c r="C3" s="154"/>
      <c r="D3" s="154"/>
      <c r="E3" s="154"/>
      <c r="F3" s="154"/>
      <c r="G3" s="154"/>
      <c r="H3" s="154"/>
    </row>
    <row r="4" spans="1:8" s="14" customFormat="1" ht="24" customHeight="1">
      <c r="A4" s="176" t="s">
        <v>411</v>
      </c>
      <c r="B4" s="176"/>
      <c r="C4" s="176"/>
      <c r="D4" s="176"/>
      <c r="E4" s="176"/>
      <c r="F4" s="176"/>
      <c r="G4" s="176"/>
      <c r="H4" s="176"/>
    </row>
    <row r="5" spans="1:8" s="14" customFormat="1" ht="14.25" customHeight="1">
      <c r="A5" s="26"/>
      <c r="B5" s="25"/>
      <c r="C5" s="25"/>
      <c r="D5" s="25"/>
      <c r="G5" s="155" t="s">
        <v>10</v>
      </c>
      <c r="H5" s="155"/>
    </row>
    <row r="6" spans="1:8" s="14" customFormat="1" ht="18" customHeight="1">
      <c r="A6" s="150"/>
      <c r="B6" s="151"/>
      <c r="C6" s="151"/>
      <c r="D6" s="151"/>
      <c r="H6" s="27"/>
    </row>
    <row r="7" spans="1:8" s="36" customFormat="1" ht="21.75" customHeight="1">
      <c r="A7" s="147" t="s">
        <v>0</v>
      </c>
      <c r="B7" s="147" t="s">
        <v>3</v>
      </c>
      <c r="C7" s="147" t="s">
        <v>35</v>
      </c>
      <c r="D7" s="147"/>
      <c r="E7" s="146" t="s">
        <v>99</v>
      </c>
      <c r="F7" s="148" t="s">
        <v>12</v>
      </c>
      <c r="G7" s="148"/>
      <c r="H7" s="147" t="s">
        <v>21</v>
      </c>
    </row>
    <row r="8" spans="1:8" s="13" customFormat="1" ht="17.25" customHeight="1">
      <c r="A8" s="147"/>
      <c r="B8" s="147"/>
      <c r="C8" s="147"/>
      <c r="D8" s="147"/>
      <c r="E8" s="147"/>
      <c r="F8" s="148"/>
      <c r="G8" s="148"/>
      <c r="H8" s="147"/>
    </row>
    <row r="9" spans="1:8" s="13" customFormat="1" ht="23.25" customHeight="1">
      <c r="A9" s="147"/>
      <c r="B9" s="147"/>
      <c r="C9" s="58" t="s">
        <v>4</v>
      </c>
      <c r="D9" s="58" t="s">
        <v>5</v>
      </c>
      <c r="E9" s="147"/>
      <c r="F9" s="58" t="s">
        <v>4</v>
      </c>
      <c r="G9" s="58" t="s">
        <v>5</v>
      </c>
      <c r="H9" s="147"/>
    </row>
    <row r="10" spans="1:8" s="17" customFormat="1" ht="18.75" customHeight="1">
      <c r="A10" s="59" t="s">
        <v>2</v>
      </c>
      <c r="B10" s="61" t="s">
        <v>42</v>
      </c>
      <c r="C10" s="57">
        <f>C11+C15+C20</f>
        <v>1219026000000</v>
      </c>
      <c r="D10" s="57">
        <f>D11+D15+D20</f>
        <v>1363026000000</v>
      </c>
      <c r="E10" s="57">
        <f>E11+E15+E18+E19+E20</f>
        <v>1851898592750</v>
      </c>
      <c r="F10" s="20">
        <f aca="true" t="shared" si="0" ref="F10:F16">E10/C10</f>
        <v>1.5191625057627975</v>
      </c>
      <c r="G10" s="20">
        <f aca="true" t="shared" si="1" ref="G10:G16">E10/D10</f>
        <v>1.3586671074139451</v>
      </c>
      <c r="H10" s="47"/>
    </row>
    <row r="11" spans="1:7" s="17" customFormat="1" ht="18.75" customHeight="1">
      <c r="A11" s="15">
        <v>1</v>
      </c>
      <c r="B11" s="50" t="s">
        <v>43</v>
      </c>
      <c r="C11" s="29">
        <f>C12+C13+C14</f>
        <v>645371000000</v>
      </c>
      <c r="D11" s="29">
        <f>D12+D13+D14</f>
        <v>789371000000</v>
      </c>
      <c r="E11" s="29">
        <f>E12+E13+E14</f>
        <v>789229688625</v>
      </c>
      <c r="F11" s="16">
        <f t="shared" si="0"/>
        <v>1.2229085109572633</v>
      </c>
      <c r="G11" s="16">
        <f t="shared" si="1"/>
        <v>0.9998209823074321</v>
      </c>
    </row>
    <row r="12" spans="1:8" s="17" customFormat="1" ht="18.75" customHeight="1">
      <c r="A12" s="18" t="s">
        <v>40</v>
      </c>
      <c r="B12" s="17" t="s">
        <v>38</v>
      </c>
      <c r="C12" s="30">
        <v>453771000000</v>
      </c>
      <c r="D12" s="30">
        <v>468771000000</v>
      </c>
      <c r="E12" s="30">
        <v>487830408329</v>
      </c>
      <c r="F12" s="16">
        <f>E12/C12</f>
        <v>1.0750585831377502</v>
      </c>
      <c r="G12" s="16">
        <f t="shared" si="1"/>
        <v>1.040658249612284</v>
      </c>
      <c r="H12" s="31"/>
    </row>
    <row r="13" spans="1:7" s="17" customFormat="1" ht="18.75" customHeight="1">
      <c r="A13" s="18" t="s">
        <v>41</v>
      </c>
      <c r="B13" s="17" t="s">
        <v>39</v>
      </c>
      <c r="C13" s="30">
        <v>190000000000</v>
      </c>
      <c r="D13" s="30">
        <v>319000000000</v>
      </c>
      <c r="E13" s="30">
        <v>294290156095</v>
      </c>
      <c r="F13" s="16">
        <f t="shared" si="0"/>
        <v>1.5488955583947368</v>
      </c>
      <c r="G13" s="16">
        <f t="shared" si="1"/>
        <v>0.9225396742789969</v>
      </c>
    </row>
    <row r="14" spans="1:7" s="17" customFormat="1" ht="18.75" customHeight="1">
      <c r="A14" s="18" t="s">
        <v>59</v>
      </c>
      <c r="B14" s="17" t="s">
        <v>60</v>
      </c>
      <c r="C14" s="30">
        <v>1600000000</v>
      </c>
      <c r="D14" s="30">
        <v>1600000000</v>
      </c>
      <c r="E14" s="30">
        <v>7109124201</v>
      </c>
      <c r="F14" s="16">
        <f t="shared" si="0"/>
        <v>4.443202625625</v>
      </c>
      <c r="G14" s="16">
        <f t="shared" si="1"/>
        <v>4.443202625625</v>
      </c>
    </row>
    <row r="15" spans="1:7" s="17" customFormat="1" ht="18.75" customHeight="1">
      <c r="A15" s="15">
        <v>2</v>
      </c>
      <c r="B15" s="48" t="s">
        <v>44</v>
      </c>
      <c r="C15" s="31">
        <f>SUM(C16:C17)</f>
        <v>573655000000</v>
      </c>
      <c r="D15" s="30">
        <f>SUM(D16:D17)</f>
        <v>573655000000</v>
      </c>
      <c r="E15" s="31">
        <f>SUM(E16:E17)</f>
        <v>804677519653</v>
      </c>
      <c r="F15" s="16">
        <f t="shared" si="0"/>
        <v>1.4027203103834187</v>
      </c>
      <c r="G15" s="16">
        <f t="shared" si="1"/>
        <v>1.4027203103834187</v>
      </c>
    </row>
    <row r="16" spans="1:7" s="19" customFormat="1" ht="18.75" customHeight="1">
      <c r="A16" s="28"/>
      <c r="B16" s="19" t="s">
        <v>6</v>
      </c>
      <c r="C16" s="63">
        <v>573655000000</v>
      </c>
      <c r="D16" s="63">
        <f>C16</f>
        <v>573655000000</v>
      </c>
      <c r="E16" s="62">
        <f>D16</f>
        <v>573655000000</v>
      </c>
      <c r="F16" s="16">
        <f t="shared" si="0"/>
        <v>1</v>
      </c>
      <c r="G16" s="16">
        <f t="shared" si="1"/>
        <v>1</v>
      </c>
    </row>
    <row r="17" spans="1:7" s="19" customFormat="1" ht="18.75" customHeight="1">
      <c r="A17" s="28"/>
      <c r="B17" s="19" t="s">
        <v>7</v>
      </c>
      <c r="C17" s="45"/>
      <c r="D17" s="45"/>
      <c r="E17" s="32">
        <v>231022519653</v>
      </c>
      <c r="F17" s="16"/>
      <c r="G17" s="16"/>
    </row>
    <row r="18" spans="1:7" s="17" customFormat="1" ht="18.75" customHeight="1">
      <c r="A18" s="15">
        <v>3</v>
      </c>
      <c r="B18" s="48" t="s">
        <v>16</v>
      </c>
      <c r="C18" s="31"/>
      <c r="D18" s="30"/>
      <c r="E18" s="30">
        <v>22932733148</v>
      </c>
      <c r="F18" s="21"/>
      <c r="G18" s="16"/>
    </row>
    <row r="19" spans="1:7" s="17" customFormat="1" ht="18.75" customHeight="1">
      <c r="A19" s="15">
        <v>4</v>
      </c>
      <c r="B19" s="48" t="s">
        <v>17</v>
      </c>
      <c r="C19" s="31"/>
      <c r="D19" s="30"/>
      <c r="E19" s="30">
        <v>228594490233</v>
      </c>
      <c r="F19" s="21"/>
      <c r="G19" s="16"/>
    </row>
    <row r="20" spans="1:7" s="17" customFormat="1" ht="18.75" customHeight="1">
      <c r="A20" s="15">
        <v>5</v>
      </c>
      <c r="B20" s="48" t="s">
        <v>78</v>
      </c>
      <c r="C20" s="30"/>
      <c r="D20" s="30"/>
      <c r="E20" s="30">
        <v>6464161091</v>
      </c>
      <c r="F20" s="16"/>
      <c r="G20" s="16"/>
    </row>
    <row r="21" spans="1:7" s="17" customFormat="1" ht="18.75" customHeight="1">
      <c r="A21" s="15" t="s">
        <v>1</v>
      </c>
      <c r="B21" s="50" t="s">
        <v>45</v>
      </c>
      <c r="C21" s="29">
        <f>SUM(C22:C25)</f>
        <v>905889000000</v>
      </c>
      <c r="D21" s="29">
        <f>SUM(D22:D25)</f>
        <v>1044089000000</v>
      </c>
      <c r="E21" s="33">
        <f>SUM(E22:E26)</f>
        <v>1536229062899</v>
      </c>
      <c r="F21" s="20">
        <f>E21/C21</f>
        <v>1.6958248338361543</v>
      </c>
      <c r="G21" s="20">
        <f>E21/D21</f>
        <v>1.47135834483363</v>
      </c>
    </row>
    <row r="22" spans="1:7" s="17" customFormat="1" ht="18.75" customHeight="1">
      <c r="A22" s="18">
        <v>1</v>
      </c>
      <c r="B22" s="17" t="s">
        <v>8</v>
      </c>
      <c r="C22" s="30">
        <v>212771000000</v>
      </c>
      <c r="D22" s="30">
        <v>350971000000</v>
      </c>
      <c r="E22" s="30">
        <v>538918164201</v>
      </c>
      <c r="F22" s="16">
        <f>E22/C22</f>
        <v>2.532855343073069</v>
      </c>
      <c r="G22" s="16">
        <f>E22/D22</f>
        <v>1.5355062503768118</v>
      </c>
    </row>
    <row r="23" spans="1:7" s="17" customFormat="1" ht="18.75" customHeight="1">
      <c r="A23" s="18">
        <v>2</v>
      </c>
      <c r="B23" s="17" t="s">
        <v>9</v>
      </c>
      <c r="C23" s="30">
        <f>675000000000</f>
        <v>675000000000</v>
      </c>
      <c r="D23" s="30">
        <f>C23</f>
        <v>675000000000</v>
      </c>
      <c r="E23" s="30">
        <f>1536229062899-E22-E24-E26</f>
        <v>714029107324</v>
      </c>
      <c r="F23" s="16">
        <f>E23/C23</f>
        <v>1.0578208997392593</v>
      </c>
      <c r="G23" s="16">
        <f>E23/D23</f>
        <v>1.0578208997392593</v>
      </c>
    </row>
    <row r="24" spans="1:7" s="17" customFormat="1" ht="18.75" customHeight="1">
      <c r="A24" s="18">
        <v>3</v>
      </c>
      <c r="B24" s="17" t="s">
        <v>28</v>
      </c>
      <c r="C24" s="30">
        <f>'NS TP'!C25</f>
        <v>18118000000</v>
      </c>
      <c r="D24" s="30">
        <f>C24</f>
        <v>18118000000</v>
      </c>
      <c r="E24" s="43">
        <f>D24</f>
        <v>18118000000</v>
      </c>
      <c r="F24" s="16">
        <f>E24/C24</f>
        <v>1</v>
      </c>
      <c r="G24" s="16">
        <f>E24/D24</f>
        <v>1</v>
      </c>
    </row>
    <row r="25" spans="1:7" s="17" customFormat="1" ht="18.75" customHeight="1" hidden="1">
      <c r="A25" s="18">
        <v>5</v>
      </c>
      <c r="B25" s="17" t="s">
        <v>54</v>
      </c>
      <c r="C25" s="31"/>
      <c r="D25" s="65"/>
      <c r="E25" s="30"/>
      <c r="F25" s="21"/>
      <c r="G25" s="16"/>
    </row>
    <row r="26" spans="1:8" s="38" customFormat="1" ht="18.75" customHeight="1">
      <c r="A26" s="18">
        <v>5</v>
      </c>
      <c r="B26" s="17" t="s">
        <v>20</v>
      </c>
      <c r="C26" s="64"/>
      <c r="D26" s="65"/>
      <c r="E26" s="64">
        <v>265163791374</v>
      </c>
      <c r="F26" s="66"/>
      <c r="G26" s="67"/>
      <c r="H26" s="64"/>
    </row>
    <row r="27" spans="1:8" s="38" customFormat="1" ht="18.75" customHeight="1">
      <c r="A27" s="22"/>
      <c r="B27" s="23"/>
      <c r="C27" s="34"/>
      <c r="D27" s="35"/>
      <c r="E27" s="35"/>
      <c r="F27" s="24"/>
      <c r="G27" s="23"/>
      <c r="H27" s="23"/>
    </row>
    <row r="28" spans="1:6" s="98" customFormat="1" ht="18.75" customHeight="1">
      <c r="A28" s="97"/>
      <c r="C28" s="99"/>
      <c r="D28" s="100"/>
      <c r="E28" s="100"/>
      <c r="F28" s="101"/>
    </row>
    <row r="29" spans="1:6" s="98" customFormat="1" ht="18.75" customHeight="1">
      <c r="A29" s="97"/>
      <c r="C29" s="99"/>
      <c r="D29" s="100"/>
      <c r="E29" s="100"/>
      <c r="F29" s="101"/>
    </row>
  </sheetData>
  <sheetProtection/>
  <mergeCells count="12">
    <mergeCell ref="F1:H1"/>
    <mergeCell ref="H7:H9"/>
    <mergeCell ref="A6:D6"/>
    <mergeCell ref="A7:A9"/>
    <mergeCell ref="B7:B9"/>
    <mergeCell ref="A2:H2"/>
    <mergeCell ref="C7:D8"/>
    <mergeCell ref="F7:G8"/>
    <mergeCell ref="E7:E9"/>
    <mergeCell ref="A3:H3"/>
    <mergeCell ref="A4:H4"/>
    <mergeCell ref="G5:H5"/>
  </mergeCells>
  <printOptions/>
  <pageMargins left="0.24" right="0.11" top="0.44" bottom="0.69" header="0.27" footer="0.28"/>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A4" sqref="A4:H4"/>
    </sheetView>
  </sheetViews>
  <sheetFormatPr defaultColWidth="8.83203125" defaultRowHeight="18"/>
  <cols>
    <col min="1" max="1" width="5" style="12" customWidth="1"/>
    <col min="2" max="2" width="26.25" style="12" customWidth="1"/>
    <col min="3" max="3" width="13" style="12" customWidth="1"/>
    <col min="4" max="4" width="13.41015625" style="12" customWidth="1"/>
    <col min="5" max="5" width="15" style="12" customWidth="1"/>
    <col min="6" max="6" width="9.25" style="12" customWidth="1"/>
    <col min="7" max="7" width="9.91015625" style="12" customWidth="1"/>
    <col min="8" max="8" width="11.16015625" style="12" customWidth="1"/>
    <col min="9" max="16384" width="8.83203125" style="12" customWidth="1"/>
  </cols>
  <sheetData>
    <row r="1" spans="3:8" s="14" customFormat="1" ht="21.75" customHeight="1">
      <c r="C1" s="7"/>
      <c r="D1" s="10"/>
      <c r="F1" s="153" t="s">
        <v>11</v>
      </c>
      <c r="G1" s="153"/>
      <c r="H1" s="153"/>
    </row>
    <row r="2" spans="1:8" s="14" customFormat="1" ht="26.25" customHeight="1">
      <c r="A2" s="149" t="s">
        <v>230</v>
      </c>
      <c r="B2" s="149"/>
      <c r="C2" s="149"/>
      <c r="D2" s="149"/>
      <c r="E2" s="149"/>
      <c r="F2" s="149"/>
      <c r="G2" s="149"/>
      <c r="H2" s="149"/>
    </row>
    <row r="3" spans="1:8" s="14" customFormat="1" ht="16.5" customHeight="1" hidden="1">
      <c r="A3" s="154" t="s">
        <v>46</v>
      </c>
      <c r="B3" s="154"/>
      <c r="C3" s="154"/>
      <c r="D3" s="154"/>
      <c r="E3" s="154"/>
      <c r="F3" s="154"/>
      <c r="G3" s="154"/>
      <c r="H3" s="154"/>
    </row>
    <row r="4" spans="1:8" s="14" customFormat="1" ht="24" customHeight="1">
      <c r="A4" s="152" t="s">
        <v>408</v>
      </c>
      <c r="B4" s="152"/>
      <c r="C4" s="152"/>
      <c r="D4" s="152"/>
      <c r="E4" s="152"/>
      <c r="F4" s="152"/>
      <c r="G4" s="152"/>
      <c r="H4" s="152"/>
    </row>
    <row r="5" spans="1:8" s="14" customFormat="1" ht="14.25" customHeight="1">
      <c r="A5" s="26"/>
      <c r="B5" s="25"/>
      <c r="C5" s="25"/>
      <c r="D5" s="25"/>
      <c r="G5" s="155" t="s">
        <v>10</v>
      </c>
      <c r="H5" s="155"/>
    </row>
    <row r="6" spans="1:8" s="14" customFormat="1" ht="18" customHeight="1">
      <c r="A6" s="150"/>
      <c r="B6" s="151"/>
      <c r="C6" s="151"/>
      <c r="D6" s="151"/>
      <c r="H6" s="27"/>
    </row>
    <row r="7" spans="1:8" s="36" customFormat="1" ht="21.75" customHeight="1">
      <c r="A7" s="147" t="s">
        <v>0</v>
      </c>
      <c r="B7" s="147" t="s">
        <v>3</v>
      </c>
      <c r="C7" s="147" t="s">
        <v>35</v>
      </c>
      <c r="D7" s="147"/>
      <c r="E7" s="146" t="s">
        <v>99</v>
      </c>
      <c r="F7" s="148" t="s">
        <v>12</v>
      </c>
      <c r="G7" s="148"/>
      <c r="H7" s="147" t="s">
        <v>21</v>
      </c>
    </row>
    <row r="8" spans="1:8" s="13" customFormat="1" ht="17.25" customHeight="1">
      <c r="A8" s="147"/>
      <c r="B8" s="147"/>
      <c r="C8" s="147"/>
      <c r="D8" s="147"/>
      <c r="E8" s="147"/>
      <c r="F8" s="148"/>
      <c r="G8" s="148"/>
      <c r="H8" s="147"/>
    </row>
    <row r="9" spans="1:8" s="13" customFormat="1" ht="23.25" customHeight="1">
      <c r="A9" s="147"/>
      <c r="B9" s="147"/>
      <c r="C9" s="58" t="s">
        <v>4</v>
      </c>
      <c r="D9" s="58" t="s">
        <v>5</v>
      </c>
      <c r="E9" s="147"/>
      <c r="F9" s="58" t="s">
        <v>4</v>
      </c>
      <c r="G9" s="58" t="s">
        <v>5</v>
      </c>
      <c r="H9" s="147"/>
    </row>
    <row r="10" spans="1:8" s="17" customFormat="1" ht="18.75" customHeight="1">
      <c r="A10" s="59" t="s">
        <v>2</v>
      </c>
      <c r="B10" s="61" t="s">
        <v>42</v>
      </c>
      <c r="C10" s="57">
        <f>C11+C15+C20</f>
        <v>1219026000000</v>
      </c>
      <c r="D10" s="57">
        <f>D11+D15+D20</f>
        <v>1363026000000</v>
      </c>
      <c r="E10" s="57">
        <f>E11+E15+E18+E19+E20</f>
        <v>1851898592750</v>
      </c>
      <c r="F10" s="20">
        <f aca="true" t="shared" si="0" ref="F10:F16">E10/C10</f>
        <v>1.5191625057627975</v>
      </c>
      <c r="G10" s="20">
        <f aca="true" t="shared" si="1" ref="G10:G16">E10/D10</f>
        <v>1.3586671074139451</v>
      </c>
      <c r="H10" s="47"/>
    </row>
    <row r="11" spans="1:7" s="17" customFormat="1" ht="18.75" customHeight="1">
      <c r="A11" s="15">
        <v>1</v>
      </c>
      <c r="B11" s="50" t="s">
        <v>43</v>
      </c>
      <c r="C11" s="29">
        <f>C12+C13+C14</f>
        <v>645371000000</v>
      </c>
      <c r="D11" s="29">
        <f>D12+D13+D14</f>
        <v>789371000000</v>
      </c>
      <c r="E11" s="29">
        <f>E12+E13+E14</f>
        <v>789229688625</v>
      </c>
      <c r="F11" s="16">
        <f t="shared" si="0"/>
        <v>1.2229085109572633</v>
      </c>
      <c r="G11" s="16">
        <f t="shared" si="1"/>
        <v>0.9998209823074321</v>
      </c>
    </row>
    <row r="12" spans="1:8" s="17" customFormat="1" ht="18.75" customHeight="1">
      <c r="A12" s="18" t="s">
        <v>40</v>
      </c>
      <c r="B12" s="17" t="s">
        <v>38</v>
      </c>
      <c r="C12" s="30">
        <v>453771000000</v>
      </c>
      <c r="D12" s="30">
        <v>468771000000</v>
      </c>
      <c r="E12" s="30">
        <v>487830408329</v>
      </c>
      <c r="F12" s="16">
        <f>E12/C12</f>
        <v>1.0750585831377502</v>
      </c>
      <c r="G12" s="16">
        <f t="shared" si="1"/>
        <v>1.040658249612284</v>
      </c>
      <c r="H12" s="31"/>
    </row>
    <row r="13" spans="1:7" s="17" customFormat="1" ht="18.75" customHeight="1">
      <c r="A13" s="18" t="s">
        <v>41</v>
      </c>
      <c r="B13" s="17" t="s">
        <v>39</v>
      </c>
      <c r="C13" s="30">
        <v>190000000000</v>
      </c>
      <c r="D13" s="30">
        <v>319000000000</v>
      </c>
      <c r="E13" s="30">
        <v>294290156095</v>
      </c>
      <c r="F13" s="16">
        <f t="shared" si="0"/>
        <v>1.5488955583947368</v>
      </c>
      <c r="G13" s="16">
        <f t="shared" si="1"/>
        <v>0.9225396742789969</v>
      </c>
    </row>
    <row r="14" spans="1:7" s="17" customFormat="1" ht="18.75" customHeight="1">
      <c r="A14" s="18" t="s">
        <v>59</v>
      </c>
      <c r="B14" s="17" t="s">
        <v>60</v>
      </c>
      <c r="C14" s="30">
        <v>1600000000</v>
      </c>
      <c r="D14" s="30">
        <v>1600000000</v>
      </c>
      <c r="E14" s="30">
        <v>7109124201</v>
      </c>
      <c r="F14" s="16">
        <f t="shared" si="0"/>
        <v>4.443202625625</v>
      </c>
      <c r="G14" s="16">
        <f t="shared" si="1"/>
        <v>4.443202625625</v>
      </c>
    </row>
    <row r="15" spans="1:7" s="17" customFormat="1" ht="18.75" customHeight="1">
      <c r="A15" s="15">
        <v>2</v>
      </c>
      <c r="B15" s="48" t="s">
        <v>44</v>
      </c>
      <c r="C15" s="31">
        <f>SUM(C16:C17)</f>
        <v>573655000000</v>
      </c>
      <c r="D15" s="30">
        <f>SUM(D16:D17)</f>
        <v>573655000000</v>
      </c>
      <c r="E15" s="31">
        <f>SUM(E16:E17)</f>
        <v>804677519653</v>
      </c>
      <c r="F15" s="16">
        <f t="shared" si="0"/>
        <v>1.4027203103834187</v>
      </c>
      <c r="G15" s="16">
        <f t="shared" si="1"/>
        <v>1.4027203103834187</v>
      </c>
    </row>
    <row r="16" spans="1:7" s="19" customFormat="1" ht="18.75" customHeight="1">
      <c r="A16" s="28"/>
      <c r="B16" s="19" t="s">
        <v>6</v>
      </c>
      <c r="C16" s="63">
        <v>573655000000</v>
      </c>
      <c r="D16" s="63">
        <f>C16</f>
        <v>573655000000</v>
      </c>
      <c r="E16" s="62">
        <f>D16</f>
        <v>573655000000</v>
      </c>
      <c r="F16" s="16">
        <f t="shared" si="0"/>
        <v>1</v>
      </c>
      <c r="G16" s="16">
        <f t="shared" si="1"/>
        <v>1</v>
      </c>
    </row>
    <row r="17" spans="1:7" s="19" customFormat="1" ht="18.75" customHeight="1">
      <c r="A17" s="28"/>
      <c r="B17" s="19" t="s">
        <v>7</v>
      </c>
      <c r="C17" s="45"/>
      <c r="D17" s="45"/>
      <c r="E17" s="32">
        <v>231022519653</v>
      </c>
      <c r="F17" s="16"/>
      <c r="G17" s="16"/>
    </row>
    <row r="18" spans="1:7" s="17" customFormat="1" ht="18.75" customHeight="1">
      <c r="A18" s="15">
        <v>3</v>
      </c>
      <c r="B18" s="48" t="s">
        <v>16</v>
      </c>
      <c r="C18" s="31"/>
      <c r="D18" s="30"/>
      <c r="E18" s="30">
        <v>22932733148</v>
      </c>
      <c r="F18" s="21"/>
      <c r="G18" s="16"/>
    </row>
    <row r="19" spans="1:7" s="17" customFormat="1" ht="18.75" customHeight="1">
      <c r="A19" s="15">
        <v>4</v>
      </c>
      <c r="B19" s="48" t="s">
        <v>17</v>
      </c>
      <c r="C19" s="31"/>
      <c r="D19" s="30"/>
      <c r="E19" s="30">
        <v>228594490233</v>
      </c>
      <c r="F19" s="21"/>
      <c r="G19" s="16"/>
    </row>
    <row r="20" spans="1:7" s="17" customFormat="1" ht="18.75" customHeight="1">
      <c r="A20" s="15">
        <v>5</v>
      </c>
      <c r="B20" s="48" t="s">
        <v>78</v>
      </c>
      <c r="C20" s="30"/>
      <c r="D20" s="30"/>
      <c r="E20" s="30">
        <v>6464161091</v>
      </c>
      <c r="F20" s="16"/>
      <c r="G20" s="16"/>
    </row>
    <row r="21" spans="1:7" s="17" customFormat="1" ht="18.75" customHeight="1">
      <c r="A21" s="15" t="s">
        <v>1</v>
      </c>
      <c r="B21" s="50" t="s">
        <v>45</v>
      </c>
      <c r="C21" s="29">
        <f>SUM(C22:C25)</f>
        <v>905889000000</v>
      </c>
      <c r="D21" s="29">
        <f>SUM(D22:D25)</f>
        <v>1044089000000</v>
      </c>
      <c r="E21" s="33">
        <f>SUM(E22:E26)</f>
        <v>1536229062899</v>
      </c>
      <c r="F21" s="20">
        <f>E21/C21</f>
        <v>1.6958248338361543</v>
      </c>
      <c r="G21" s="20">
        <f>E21/D21</f>
        <v>1.47135834483363</v>
      </c>
    </row>
    <row r="22" spans="1:7" s="17" customFormat="1" ht="18.75" customHeight="1">
      <c r="A22" s="18">
        <v>1</v>
      </c>
      <c r="B22" s="17" t="s">
        <v>8</v>
      </c>
      <c r="C22" s="30">
        <v>212771000000</v>
      </c>
      <c r="D22" s="30">
        <v>350971000000</v>
      </c>
      <c r="E22" s="30">
        <v>538918164201</v>
      </c>
      <c r="F22" s="16">
        <f>E22/C22</f>
        <v>2.532855343073069</v>
      </c>
      <c r="G22" s="16">
        <f>E22/D22</f>
        <v>1.5355062503768118</v>
      </c>
    </row>
    <row r="23" spans="1:7" s="17" customFormat="1" ht="18.75" customHeight="1">
      <c r="A23" s="18">
        <v>2</v>
      </c>
      <c r="B23" s="17" t="s">
        <v>9</v>
      </c>
      <c r="C23" s="30">
        <f>675000000000</f>
        <v>675000000000</v>
      </c>
      <c r="D23" s="30">
        <f>C23</f>
        <v>675000000000</v>
      </c>
      <c r="E23" s="30">
        <f>1536229062899-E22-E24-E26</f>
        <v>714029107324</v>
      </c>
      <c r="F23" s="16">
        <f>E23/C23</f>
        <v>1.0578208997392593</v>
      </c>
      <c r="G23" s="16">
        <f>E23/D23</f>
        <v>1.0578208997392593</v>
      </c>
    </row>
    <row r="24" spans="1:7" s="17" customFormat="1" ht="18.75" customHeight="1">
      <c r="A24" s="18">
        <v>3</v>
      </c>
      <c r="B24" s="17" t="s">
        <v>28</v>
      </c>
      <c r="C24" s="30">
        <f>'NS TP'!C25</f>
        <v>18118000000</v>
      </c>
      <c r="D24" s="30">
        <f>C24</f>
        <v>18118000000</v>
      </c>
      <c r="E24" s="43">
        <f>D24</f>
        <v>18118000000</v>
      </c>
      <c r="F24" s="16">
        <f>E24/C24</f>
        <v>1</v>
      </c>
      <c r="G24" s="16">
        <f>E24/D24</f>
        <v>1</v>
      </c>
    </row>
    <row r="25" spans="1:7" s="17" customFormat="1" ht="18.75" customHeight="1" hidden="1">
      <c r="A25" s="18">
        <v>5</v>
      </c>
      <c r="B25" s="17" t="s">
        <v>54</v>
      </c>
      <c r="C25" s="31"/>
      <c r="D25" s="65"/>
      <c r="E25" s="30"/>
      <c r="F25" s="21"/>
      <c r="G25" s="16"/>
    </row>
    <row r="26" spans="1:8" s="38" customFormat="1" ht="18.75" customHeight="1">
      <c r="A26" s="18">
        <v>5</v>
      </c>
      <c r="B26" s="17" t="s">
        <v>20</v>
      </c>
      <c r="C26" s="64"/>
      <c r="D26" s="65"/>
      <c r="E26" s="64">
        <v>265163791374</v>
      </c>
      <c r="F26" s="66"/>
      <c r="G26" s="67"/>
      <c r="H26" s="64"/>
    </row>
    <row r="27" spans="1:8" s="38" customFormat="1" ht="18.75" customHeight="1">
      <c r="A27" s="22"/>
      <c r="B27" s="23"/>
      <c r="C27" s="34"/>
      <c r="D27" s="35"/>
      <c r="E27" s="35"/>
      <c r="F27" s="24"/>
      <c r="G27" s="23"/>
      <c r="H27" s="23"/>
    </row>
    <row r="28" spans="1:6" s="98" customFormat="1" ht="18.75" customHeight="1">
      <c r="A28" s="97"/>
      <c r="C28" s="99"/>
      <c r="D28" s="100"/>
      <c r="E28" s="100"/>
      <c r="F28" s="101"/>
    </row>
    <row r="29" spans="1:6" s="98" customFormat="1" ht="18.75" customHeight="1">
      <c r="A29" s="97"/>
      <c r="C29" s="99"/>
      <c r="D29" s="100"/>
      <c r="E29" s="100"/>
      <c r="F29" s="101"/>
    </row>
  </sheetData>
  <sheetProtection/>
  <mergeCells count="12">
    <mergeCell ref="A7:A9"/>
    <mergeCell ref="B7:B9"/>
    <mergeCell ref="C7:D8"/>
    <mergeCell ref="E7:E9"/>
    <mergeCell ref="F7:G8"/>
    <mergeCell ref="H7:H9"/>
    <mergeCell ref="F1:H1"/>
    <mergeCell ref="A2:H2"/>
    <mergeCell ref="A3:H3"/>
    <mergeCell ref="A4:H4"/>
    <mergeCell ref="G5:H5"/>
    <mergeCell ref="A6:D6"/>
  </mergeCells>
  <printOptions/>
  <pageMargins left="0.25" right="0.16" top="0.31" bottom="0.75" header="0.2"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102"/>
  <sheetViews>
    <sheetView zoomScalePageLayoutView="0" workbookViewId="0" topLeftCell="A2">
      <selection activeCell="A4" sqref="A4:O4"/>
    </sheetView>
  </sheetViews>
  <sheetFormatPr defaultColWidth="8.66015625" defaultRowHeight="18"/>
  <cols>
    <col min="1" max="1" width="2.75" style="0" customWidth="1"/>
    <col min="2" max="2" width="13.16015625" style="0" customWidth="1"/>
    <col min="3" max="3" width="6.75" style="0" hidden="1" customWidth="1"/>
    <col min="4" max="4" width="7.91015625" style="0" customWidth="1"/>
    <col min="5" max="5" width="8" style="0" customWidth="1"/>
    <col min="6" max="6" width="7.33203125" style="0" customWidth="1"/>
    <col min="7" max="7" width="6.33203125" style="0" customWidth="1"/>
    <col min="8" max="8" width="6.91015625" style="0" customWidth="1"/>
    <col min="9" max="9" width="6.83203125" style="0" customWidth="1"/>
    <col min="10" max="10" width="7" style="0" customWidth="1"/>
    <col min="11" max="11" width="7.66015625" style="0" customWidth="1"/>
    <col min="12" max="13" width="7.25" style="93" customWidth="1"/>
    <col min="14" max="14" width="6.75" style="0" customWidth="1"/>
    <col min="15" max="15" width="7.75" style="0" customWidth="1"/>
  </cols>
  <sheetData>
    <row r="1" spans="12:15" ht="18.75">
      <c r="L1" s="156" t="s">
        <v>58</v>
      </c>
      <c r="M1" s="156"/>
      <c r="N1" s="156"/>
      <c r="O1" s="156"/>
    </row>
    <row r="2" spans="1:15" s="12" customFormat="1" ht="25.5" customHeight="1">
      <c r="A2" s="149" t="s">
        <v>412</v>
      </c>
      <c r="B2" s="149"/>
      <c r="C2" s="149"/>
      <c r="D2" s="149"/>
      <c r="E2" s="149"/>
      <c r="F2" s="149"/>
      <c r="G2" s="149"/>
      <c r="H2" s="149"/>
      <c r="I2" s="149"/>
      <c r="J2" s="149"/>
      <c r="K2" s="149"/>
      <c r="L2" s="149"/>
      <c r="M2" s="149"/>
      <c r="N2" s="149"/>
      <c r="O2" s="149"/>
    </row>
    <row r="3" spans="1:14" s="12" customFormat="1" ht="25.5" customHeight="1" hidden="1">
      <c r="A3" s="152" t="s">
        <v>53</v>
      </c>
      <c r="B3" s="152"/>
      <c r="C3" s="152"/>
      <c r="D3" s="152"/>
      <c r="E3" s="152"/>
      <c r="F3" s="152"/>
      <c r="G3" s="152"/>
      <c r="H3" s="152"/>
      <c r="I3" s="152"/>
      <c r="J3" s="152"/>
      <c r="K3" s="152"/>
      <c r="L3" s="152"/>
      <c r="M3" s="152"/>
      <c r="N3" s="152"/>
    </row>
    <row r="4" spans="1:15" s="12" customFormat="1" ht="18.75" customHeight="1">
      <c r="A4" s="176" t="s">
        <v>411</v>
      </c>
      <c r="B4" s="176"/>
      <c r="C4" s="176"/>
      <c r="D4" s="176"/>
      <c r="E4" s="176"/>
      <c r="F4" s="176"/>
      <c r="G4" s="176"/>
      <c r="H4" s="176"/>
      <c r="I4" s="176"/>
      <c r="J4" s="176"/>
      <c r="K4" s="176"/>
      <c r="L4" s="176"/>
      <c r="M4" s="176"/>
      <c r="N4" s="176"/>
      <c r="O4" s="176"/>
    </row>
    <row r="5" spans="1:15" s="12" customFormat="1" ht="21" customHeight="1">
      <c r="A5" s="9"/>
      <c r="B5" s="9"/>
      <c r="C5" s="9"/>
      <c r="D5" s="9"/>
      <c r="E5" s="82"/>
      <c r="F5" s="9"/>
      <c r="G5" s="9"/>
      <c r="H5" s="9"/>
      <c r="I5" s="9"/>
      <c r="J5" s="9"/>
      <c r="K5" s="9"/>
      <c r="L5" s="87"/>
      <c r="M5" s="149" t="s">
        <v>227</v>
      </c>
      <c r="N5" s="149"/>
      <c r="O5" s="82"/>
    </row>
    <row r="6" spans="1:15" ht="15.75" customHeight="1">
      <c r="A6" s="5"/>
      <c r="B6" s="6"/>
      <c r="C6" s="4"/>
      <c r="D6" s="3"/>
      <c r="E6" s="83"/>
      <c r="F6" s="84"/>
      <c r="G6" s="85"/>
      <c r="H6" s="85"/>
      <c r="I6" s="85"/>
      <c r="J6" s="85"/>
      <c r="K6" s="85"/>
      <c r="L6" s="88"/>
      <c r="M6" s="88"/>
      <c r="N6" s="86"/>
      <c r="O6" s="86"/>
    </row>
    <row r="7" spans="1:15" s="68" customFormat="1" ht="22.5" customHeight="1">
      <c r="A7" s="157" t="s">
        <v>0</v>
      </c>
      <c r="B7" s="157" t="s">
        <v>27</v>
      </c>
      <c r="C7" s="102" t="s">
        <v>48</v>
      </c>
      <c r="D7" s="162" t="s">
        <v>231</v>
      </c>
      <c r="E7" s="159" t="s">
        <v>49</v>
      </c>
      <c r="F7" s="160"/>
      <c r="G7" s="160"/>
      <c r="H7" s="160"/>
      <c r="I7" s="160"/>
      <c r="J7" s="160"/>
      <c r="K7" s="160"/>
      <c r="L7" s="160"/>
      <c r="M7" s="160"/>
      <c r="N7" s="160"/>
      <c r="O7" s="161"/>
    </row>
    <row r="8" spans="1:15" s="68" customFormat="1" ht="60.75" customHeight="1">
      <c r="A8" s="158"/>
      <c r="B8" s="158"/>
      <c r="C8" s="69" t="s">
        <v>47</v>
      </c>
      <c r="D8" s="163"/>
      <c r="E8" s="94" t="s">
        <v>50</v>
      </c>
      <c r="F8" s="94" t="s">
        <v>55</v>
      </c>
      <c r="G8" s="94" t="s">
        <v>71</v>
      </c>
      <c r="H8" s="94" t="s">
        <v>400</v>
      </c>
      <c r="I8" s="94" t="s">
        <v>403</v>
      </c>
      <c r="J8" s="94" t="s">
        <v>397</v>
      </c>
      <c r="K8" s="94" t="s">
        <v>405</v>
      </c>
      <c r="L8" s="95" t="s">
        <v>402</v>
      </c>
      <c r="M8" s="95" t="s">
        <v>395</v>
      </c>
      <c r="N8" s="94" t="s">
        <v>399</v>
      </c>
      <c r="O8" s="94" t="s">
        <v>396</v>
      </c>
    </row>
    <row r="9" spans="1:15" s="70" customFormat="1" ht="21.75" customHeight="1">
      <c r="A9" s="79">
        <v>1</v>
      </c>
      <c r="B9" s="79">
        <v>2</v>
      </c>
      <c r="C9" s="79" t="s">
        <v>52</v>
      </c>
      <c r="D9" s="80" t="s">
        <v>406</v>
      </c>
      <c r="E9" s="80">
        <v>4</v>
      </c>
      <c r="F9" s="80">
        <v>5</v>
      </c>
      <c r="G9" s="80">
        <v>6</v>
      </c>
      <c r="H9" s="80">
        <v>7</v>
      </c>
      <c r="I9" s="80">
        <v>8</v>
      </c>
      <c r="J9" s="80">
        <v>9</v>
      </c>
      <c r="K9" s="80">
        <v>10</v>
      </c>
      <c r="L9" s="80">
        <v>11</v>
      </c>
      <c r="M9" s="80">
        <v>12</v>
      </c>
      <c r="N9" s="80">
        <v>13</v>
      </c>
      <c r="O9" s="80">
        <v>14</v>
      </c>
    </row>
    <row r="10" spans="1:17" s="52" customFormat="1" ht="18.75" customHeight="1">
      <c r="A10" s="141"/>
      <c r="B10" s="142" t="s">
        <v>9</v>
      </c>
      <c r="C10" s="143" t="e">
        <f>C11+C12+C13+#REF!+#REF!+C14+C15+C21+C22+C23+C26+C27+C28+#REF!+#REF!+#REF!+#REF!</f>
        <v>#REF!</v>
      </c>
      <c r="D10" s="143">
        <f>SUM(D11:D41)</f>
        <v>598078616</v>
      </c>
      <c r="E10" s="143">
        <f aca="true" t="shared" si="0" ref="E10:O10">SUM(E11:E41)</f>
        <v>257639589</v>
      </c>
      <c r="F10" s="143">
        <f t="shared" si="0"/>
        <v>91553544</v>
      </c>
      <c r="G10" s="143">
        <f t="shared" si="0"/>
        <v>760000</v>
      </c>
      <c r="H10" s="143">
        <f>SUM(H11:H41)</f>
        <v>9810620</v>
      </c>
      <c r="I10" s="143">
        <f t="shared" si="0"/>
        <v>11840000</v>
      </c>
      <c r="J10" s="143">
        <f t="shared" si="0"/>
        <v>7068000</v>
      </c>
      <c r="K10" s="143">
        <f t="shared" si="0"/>
        <v>98649079</v>
      </c>
      <c r="L10" s="143">
        <f t="shared" si="0"/>
        <v>9438541</v>
      </c>
      <c r="M10" s="143">
        <f t="shared" si="0"/>
        <v>54762939</v>
      </c>
      <c r="N10" s="143">
        <f t="shared" si="0"/>
        <v>3058000</v>
      </c>
      <c r="O10" s="143">
        <f t="shared" si="0"/>
        <v>53498304</v>
      </c>
      <c r="Q10" s="144"/>
    </row>
    <row r="11" spans="1:14" s="52" customFormat="1" ht="18.75" customHeight="1">
      <c r="A11" s="51">
        <v>1</v>
      </c>
      <c r="B11" s="52" t="s">
        <v>70</v>
      </c>
      <c r="C11" s="71" t="e">
        <f>#REF!+#REF!</f>
        <v>#REF!</v>
      </c>
      <c r="D11" s="44">
        <v>12974212</v>
      </c>
      <c r="E11" s="44">
        <f>4651012+1500000</f>
        <v>6151012</v>
      </c>
      <c r="F11" s="44">
        <f>D11-E11-H11</f>
        <v>3785200</v>
      </c>
      <c r="G11" s="44"/>
      <c r="H11" s="44">
        <f>3000000+38000</f>
        <v>3038000</v>
      </c>
      <c r="I11" s="44"/>
      <c r="J11" s="44"/>
      <c r="K11" s="44"/>
      <c r="L11" s="90"/>
      <c r="M11" s="90"/>
      <c r="N11" s="44"/>
    </row>
    <row r="12" spans="1:14" s="52" customFormat="1" ht="21" customHeight="1">
      <c r="A12" s="51">
        <v>2</v>
      </c>
      <c r="B12" s="52" t="s">
        <v>23</v>
      </c>
      <c r="C12" s="71" t="e">
        <f>#REF!+#REF!</f>
        <v>#REF!</v>
      </c>
      <c r="D12" s="44">
        <f>18654897-7885848</f>
        <v>10769049</v>
      </c>
      <c r="E12" s="44">
        <f>3038681+2500000</f>
        <v>5538681</v>
      </c>
      <c r="F12" s="44">
        <f>D12-E12-H12</f>
        <v>4574368</v>
      </c>
      <c r="G12" s="44"/>
      <c r="H12" s="44">
        <f>649000+7000</f>
        <v>656000</v>
      </c>
      <c r="I12" s="44"/>
      <c r="J12" s="44"/>
      <c r="K12" s="44"/>
      <c r="L12" s="90"/>
      <c r="M12" s="90"/>
      <c r="N12" s="44"/>
    </row>
    <row r="13" spans="1:14" s="52" customFormat="1" ht="18.75" customHeight="1">
      <c r="A13" s="51">
        <v>3</v>
      </c>
      <c r="B13" s="52" t="s">
        <v>217</v>
      </c>
      <c r="C13" s="71" t="e">
        <f>#REF!+#REF!</f>
        <v>#REF!</v>
      </c>
      <c r="D13" s="44">
        <v>248632002</v>
      </c>
      <c r="E13" s="44">
        <f>174634603+35000000+3576935+5000000</f>
        <v>218211538</v>
      </c>
      <c r="F13" s="44">
        <f>D13-E13-H13-J13</f>
        <v>27871464</v>
      </c>
      <c r="G13" s="44"/>
      <c r="H13" s="44">
        <v>7000</v>
      </c>
      <c r="I13" s="44"/>
      <c r="J13" s="44">
        <v>2542000</v>
      </c>
      <c r="K13" s="44"/>
      <c r="L13" s="90"/>
      <c r="M13" s="90"/>
      <c r="N13" s="72"/>
    </row>
    <row r="14" spans="1:14" s="52" customFormat="1" ht="18.75" customHeight="1">
      <c r="A14" s="51">
        <v>4</v>
      </c>
      <c r="B14" s="53" t="s">
        <v>74</v>
      </c>
      <c r="C14" s="71" t="e">
        <f>#REF!+#REF!</f>
        <v>#REF!</v>
      </c>
      <c r="D14" s="44">
        <v>916391</v>
      </c>
      <c r="E14" s="44">
        <v>612500</v>
      </c>
      <c r="F14" s="44">
        <f>D14-E14-H14</f>
        <v>296891</v>
      </c>
      <c r="G14" s="44"/>
      <c r="H14" s="44">
        <v>7000</v>
      </c>
      <c r="I14" s="44"/>
      <c r="J14" s="44"/>
      <c r="K14" s="44"/>
      <c r="L14" s="90"/>
      <c r="M14" s="90"/>
      <c r="N14" s="73"/>
    </row>
    <row r="15" spans="1:14" s="52" customFormat="1" ht="18.75" customHeight="1">
      <c r="A15" s="51">
        <v>5</v>
      </c>
      <c r="B15" s="53" t="s">
        <v>69</v>
      </c>
      <c r="C15" s="71" t="e">
        <f>#REF!+#REF!</f>
        <v>#REF!</v>
      </c>
      <c r="D15" s="44">
        <f>6771720-15873-3849578-120549</f>
        <v>2785720</v>
      </c>
      <c r="E15" s="44">
        <f>633158+524000</f>
        <v>1157158</v>
      </c>
      <c r="F15" s="44">
        <f>D15-E15-H15-K15-L15</f>
        <v>1347483</v>
      </c>
      <c r="G15" s="44"/>
      <c r="H15" s="44">
        <v>132000</v>
      </c>
      <c r="I15" s="44"/>
      <c r="J15" s="44"/>
      <c r="K15" s="44">
        <v>149079</v>
      </c>
      <c r="L15" s="90"/>
      <c r="M15" s="90"/>
      <c r="N15" s="44"/>
    </row>
    <row r="16" spans="1:14" s="52" customFormat="1" ht="18.75" customHeight="1">
      <c r="A16" s="51">
        <v>6</v>
      </c>
      <c r="B16" s="54" t="s">
        <v>68</v>
      </c>
      <c r="C16" s="71" t="e">
        <f>#REF!+#REF!</f>
        <v>#REF!</v>
      </c>
      <c r="D16" s="44">
        <v>3322670</v>
      </c>
      <c r="E16" s="44">
        <f>751252+450000</f>
        <v>1201252</v>
      </c>
      <c r="F16" s="44">
        <f>D16-E16-H16</f>
        <v>2114418</v>
      </c>
      <c r="G16" s="44"/>
      <c r="H16" s="44">
        <v>7000</v>
      </c>
      <c r="I16" s="44"/>
      <c r="J16" s="44"/>
      <c r="K16" s="44"/>
      <c r="L16" s="90"/>
      <c r="M16" s="90"/>
      <c r="N16" s="44"/>
    </row>
    <row r="17" spans="1:14" s="52" customFormat="1" ht="18.75" customHeight="1">
      <c r="A17" s="51">
        <v>7</v>
      </c>
      <c r="B17" s="54" t="s">
        <v>67</v>
      </c>
      <c r="C17" s="71" t="e">
        <f>#REF!+#REF!</f>
        <v>#REF!</v>
      </c>
      <c r="D17" s="44">
        <v>1244473</v>
      </c>
      <c r="E17" s="44">
        <f>511573+321000</f>
        <v>832573</v>
      </c>
      <c r="F17" s="44">
        <f>D17-E17-H17</f>
        <v>404900</v>
      </c>
      <c r="G17" s="44"/>
      <c r="H17" s="44">
        <v>7000</v>
      </c>
      <c r="I17" s="44"/>
      <c r="J17" s="44"/>
      <c r="K17" s="44"/>
      <c r="L17" s="90"/>
      <c r="M17" s="90"/>
      <c r="N17" s="44"/>
    </row>
    <row r="18" spans="1:14" s="52" customFormat="1" ht="18.75" customHeight="1">
      <c r="A18" s="51">
        <v>8</v>
      </c>
      <c r="B18" s="54" t="s">
        <v>66</v>
      </c>
      <c r="C18" s="71" t="e">
        <f>#REF!+#REF!</f>
        <v>#REF!</v>
      </c>
      <c r="D18" s="44">
        <v>1145224</v>
      </c>
      <c r="E18" s="44">
        <f>497349+200000</f>
        <v>697349</v>
      </c>
      <c r="F18" s="44">
        <f>D18-E18-L18</f>
        <v>447875</v>
      </c>
      <c r="G18" s="44"/>
      <c r="H18" s="44"/>
      <c r="I18" s="44"/>
      <c r="J18" s="44"/>
      <c r="K18" s="44"/>
      <c r="L18" s="90"/>
      <c r="M18" s="90"/>
      <c r="N18" s="44"/>
    </row>
    <row r="19" spans="1:14" s="52" customFormat="1" ht="18.75" customHeight="1">
      <c r="A19" s="51">
        <v>9</v>
      </c>
      <c r="B19" s="54" t="s">
        <v>65</v>
      </c>
      <c r="C19" s="71" t="e">
        <f>#REF!+#REF!</f>
        <v>#REF!</v>
      </c>
      <c r="D19" s="44">
        <v>2090142</v>
      </c>
      <c r="E19" s="44">
        <f>1006790+700000</f>
        <v>1706790</v>
      </c>
      <c r="F19" s="44">
        <f>D19-E19-H19</f>
        <v>376352</v>
      </c>
      <c r="G19" s="44"/>
      <c r="H19" s="44">
        <v>7000</v>
      </c>
      <c r="I19" s="44"/>
      <c r="J19" s="44"/>
      <c r="K19" s="44"/>
      <c r="L19" s="90"/>
      <c r="M19" s="90"/>
      <c r="N19" s="44"/>
    </row>
    <row r="20" spans="1:14" s="52" customFormat="1" ht="18.75" customHeight="1">
      <c r="A20" s="51">
        <v>10</v>
      </c>
      <c r="B20" s="54" t="s">
        <v>61</v>
      </c>
      <c r="C20" s="71" t="e">
        <f>#REF!+#REF!</f>
        <v>#REF!</v>
      </c>
      <c r="D20" s="44">
        <f>8461125-73851-341447</f>
        <v>8045827</v>
      </c>
      <c r="E20" s="44">
        <f>767267+450000+300000</f>
        <v>1517267</v>
      </c>
      <c r="F20" s="44">
        <f>D20-E20-H20-I20</f>
        <v>471560</v>
      </c>
      <c r="G20" s="44"/>
      <c r="H20" s="44">
        <f>100000+7000</f>
        <v>107000</v>
      </c>
      <c r="I20" s="44">
        <v>5950000</v>
      </c>
      <c r="J20" s="44"/>
      <c r="K20" s="44"/>
      <c r="L20" s="90"/>
      <c r="M20" s="90"/>
      <c r="N20" s="44"/>
    </row>
    <row r="21" spans="1:15" s="52" customFormat="1" ht="18.75" customHeight="1">
      <c r="A21" s="51">
        <v>11</v>
      </c>
      <c r="B21" s="53" t="s">
        <v>22</v>
      </c>
      <c r="C21" s="71" t="e">
        <f>#REF!+#REF!</f>
        <v>#REF!</v>
      </c>
      <c r="D21" s="44">
        <v>44011651</v>
      </c>
      <c r="E21" s="44">
        <v>627539</v>
      </c>
      <c r="F21" s="44">
        <f>993847-627539</f>
        <v>366308</v>
      </c>
      <c r="G21" s="44"/>
      <c r="H21" s="44">
        <v>54500</v>
      </c>
      <c r="I21" s="44"/>
      <c r="J21" s="44"/>
      <c r="K21" s="44">
        <v>250000</v>
      </c>
      <c r="L21" s="90"/>
      <c r="M21" s="90"/>
      <c r="N21" s="44"/>
      <c r="O21" s="44">
        <f>26857577+10699850+5155877</f>
        <v>42713304</v>
      </c>
    </row>
    <row r="22" spans="1:14" s="52" customFormat="1" ht="18.75" customHeight="1">
      <c r="A22" s="51">
        <v>12</v>
      </c>
      <c r="B22" s="53" t="s">
        <v>24</v>
      </c>
      <c r="C22" s="71" t="e">
        <f>#REF!+#REF!</f>
        <v>#REF!</v>
      </c>
      <c r="D22" s="44">
        <f>1764124+2510241+8907307+1091119</f>
        <v>14272791</v>
      </c>
      <c r="E22" s="44">
        <v>1056083</v>
      </c>
      <c r="F22" s="44">
        <f>D22-E22-H22</f>
        <v>12993708</v>
      </c>
      <c r="G22" s="44"/>
      <c r="H22" s="44">
        <v>223000</v>
      </c>
      <c r="I22" s="44"/>
      <c r="J22" s="44"/>
      <c r="K22" s="44"/>
      <c r="L22" s="90"/>
      <c r="M22" s="90"/>
      <c r="N22" s="44"/>
    </row>
    <row r="23" spans="1:14" s="52" customFormat="1" ht="18.75" customHeight="1">
      <c r="A23" s="51">
        <v>13</v>
      </c>
      <c r="B23" s="53" t="s">
        <v>64</v>
      </c>
      <c r="C23" s="71" t="e">
        <f>#REF!+#REF!</f>
        <v>#REF!</v>
      </c>
      <c r="D23" s="44">
        <f>8545175-1000000</f>
        <v>7545175</v>
      </c>
      <c r="E23" s="44">
        <v>1617499</v>
      </c>
      <c r="F23" s="44">
        <f>D23-E23-H23</f>
        <v>4479676</v>
      </c>
      <c r="G23" s="44"/>
      <c r="H23" s="44">
        <f>1441000+7000</f>
        <v>1448000</v>
      </c>
      <c r="I23" s="44"/>
      <c r="J23" s="44"/>
      <c r="K23" s="44"/>
      <c r="L23" s="90"/>
      <c r="M23" s="90"/>
      <c r="N23" s="44"/>
    </row>
    <row r="24" spans="1:14" s="52" customFormat="1" ht="18.75" customHeight="1">
      <c r="A24" s="51">
        <v>14</v>
      </c>
      <c r="B24" s="54" t="s">
        <v>62</v>
      </c>
      <c r="C24" s="71" t="e">
        <f>#REF!+#REF!</f>
        <v>#REF!</v>
      </c>
      <c r="D24" s="44">
        <v>734281</v>
      </c>
      <c r="E24" s="44">
        <v>490263</v>
      </c>
      <c r="F24" s="44">
        <f>D24-E24-H24</f>
        <v>237018</v>
      </c>
      <c r="G24" s="44"/>
      <c r="H24" s="44">
        <v>7000</v>
      </c>
      <c r="I24" s="44"/>
      <c r="J24" s="44"/>
      <c r="K24" s="44"/>
      <c r="L24" s="90"/>
      <c r="M24" s="90"/>
      <c r="N24" s="44"/>
    </row>
    <row r="25" spans="1:14" s="52" customFormat="1" ht="18.75" customHeight="1">
      <c r="A25" s="51">
        <v>15</v>
      </c>
      <c r="B25" s="54" t="s">
        <v>63</v>
      </c>
      <c r="C25" s="71" t="e">
        <f>#REF!+#REF!</f>
        <v>#REF!</v>
      </c>
      <c r="D25" s="44">
        <v>766093</v>
      </c>
      <c r="E25" s="44">
        <v>415764</v>
      </c>
      <c r="F25" s="44">
        <f>D25-E25-H25</f>
        <v>343329</v>
      </c>
      <c r="G25" s="44"/>
      <c r="H25" s="44">
        <v>7000</v>
      </c>
      <c r="I25" s="44"/>
      <c r="J25" s="44"/>
      <c r="K25" s="44"/>
      <c r="L25" s="90"/>
      <c r="M25" s="90"/>
      <c r="N25" s="44"/>
    </row>
    <row r="26" spans="1:14" s="52" customFormat="1" ht="18.75" customHeight="1">
      <c r="A26" s="51">
        <v>16</v>
      </c>
      <c r="B26" s="53" t="s">
        <v>25</v>
      </c>
      <c r="C26" s="71" t="e">
        <f>#REF!+#REF!</f>
        <v>#REF!</v>
      </c>
      <c r="D26" s="44">
        <f>14814372-5000000</f>
        <v>9814372</v>
      </c>
      <c r="E26" s="44">
        <v>8465298</v>
      </c>
      <c r="F26" s="44">
        <f>D26-E26-H26</f>
        <v>639074</v>
      </c>
      <c r="G26" s="44"/>
      <c r="H26" s="44">
        <v>710000</v>
      </c>
      <c r="I26" s="44"/>
      <c r="J26" s="44"/>
      <c r="K26" s="44"/>
      <c r="L26" s="90"/>
      <c r="M26" s="90"/>
      <c r="N26" s="44"/>
    </row>
    <row r="27" spans="1:14" s="52" customFormat="1" ht="18.75" customHeight="1">
      <c r="A27" s="51">
        <v>17</v>
      </c>
      <c r="B27" s="53" t="s">
        <v>26</v>
      </c>
      <c r="C27" s="71" t="e">
        <f>#REF!+#REF!</f>
        <v>#REF!</v>
      </c>
      <c r="D27" s="44">
        <v>2789280</v>
      </c>
      <c r="E27" s="44"/>
      <c r="F27" s="44">
        <f>D27-H27</f>
        <v>2437280</v>
      </c>
      <c r="G27" s="44"/>
      <c r="H27" s="44">
        <v>352000</v>
      </c>
      <c r="I27" s="44"/>
      <c r="J27" s="44"/>
      <c r="K27" s="44"/>
      <c r="L27" s="90"/>
      <c r="M27" s="90"/>
      <c r="N27" s="44"/>
    </row>
    <row r="28" spans="1:14" s="52" customFormat="1" ht="18.75" customHeight="1">
      <c r="A28" s="51">
        <v>18</v>
      </c>
      <c r="B28" s="53" t="s">
        <v>32</v>
      </c>
      <c r="C28" s="71" t="e">
        <f>#REF!+#REF!</f>
        <v>#REF!</v>
      </c>
      <c r="D28" s="44">
        <f>87580*5</f>
        <v>437900</v>
      </c>
      <c r="E28" s="44">
        <f>58380*5</f>
        <v>291900</v>
      </c>
      <c r="F28" s="44">
        <f>D28-E28</f>
        <v>146000</v>
      </c>
      <c r="G28" s="44"/>
      <c r="H28" s="44"/>
      <c r="I28" s="44"/>
      <c r="J28" s="44"/>
      <c r="K28" s="44"/>
      <c r="L28" s="90"/>
      <c r="M28" s="90"/>
      <c r="N28" s="44"/>
    </row>
    <row r="29" spans="1:14" s="52" customFormat="1" ht="18.75" customHeight="1">
      <c r="A29" s="51">
        <v>19</v>
      </c>
      <c r="B29" s="53" t="s">
        <v>73</v>
      </c>
      <c r="C29" s="71"/>
      <c r="D29" s="44">
        <v>2231283</v>
      </c>
      <c r="E29" s="44">
        <f>1306553+300000</f>
        <v>1606553</v>
      </c>
      <c r="F29" s="44">
        <f>D29-E29-H29</f>
        <v>582730</v>
      </c>
      <c r="G29" s="44"/>
      <c r="H29" s="44">
        <f>35000+7000</f>
        <v>42000</v>
      </c>
      <c r="I29" s="44"/>
      <c r="J29" s="44"/>
      <c r="K29" s="44"/>
      <c r="L29" s="90"/>
      <c r="M29" s="90"/>
      <c r="N29" s="44"/>
    </row>
    <row r="30" spans="1:14" s="52" customFormat="1" ht="18.75" customHeight="1">
      <c r="A30" s="51">
        <v>20</v>
      </c>
      <c r="B30" s="53" t="s">
        <v>81</v>
      </c>
      <c r="C30" s="71"/>
      <c r="D30" s="44">
        <v>1757961</v>
      </c>
      <c r="E30" s="44">
        <f>1182756+350000</f>
        <v>1532756</v>
      </c>
      <c r="F30" s="44">
        <f>D30-E30</f>
        <v>225205</v>
      </c>
      <c r="G30" s="44"/>
      <c r="H30" s="44"/>
      <c r="I30" s="44"/>
      <c r="J30" s="44"/>
      <c r="K30" s="44"/>
      <c r="L30" s="90"/>
      <c r="M30" s="90"/>
      <c r="N30" s="44"/>
    </row>
    <row r="31" spans="1:14" s="52" customFormat="1" ht="18.75" customHeight="1">
      <c r="A31" s="51">
        <v>21</v>
      </c>
      <c r="B31" s="54" t="s">
        <v>218</v>
      </c>
      <c r="C31" s="71" t="e">
        <f>#REF!+#REF!</f>
        <v>#REF!</v>
      </c>
      <c r="D31" s="44">
        <v>3746356</v>
      </c>
      <c r="E31" s="44">
        <f>1155436+250000</f>
        <v>1405436</v>
      </c>
      <c r="F31" s="44">
        <f>D31-E31-H31</f>
        <v>2283920</v>
      </c>
      <c r="G31" s="44"/>
      <c r="H31" s="44">
        <v>57000</v>
      </c>
      <c r="I31" s="44"/>
      <c r="J31" s="44"/>
      <c r="K31" s="44"/>
      <c r="L31" s="90"/>
      <c r="M31" s="90"/>
      <c r="N31" s="44"/>
    </row>
    <row r="32" spans="1:14" s="52" customFormat="1" ht="18.75" customHeight="1">
      <c r="A32" s="51">
        <v>22</v>
      </c>
      <c r="B32" s="54" t="s">
        <v>219</v>
      </c>
      <c r="C32" s="71" t="e">
        <f>#REF!+#REF!</f>
        <v>#REF!</v>
      </c>
      <c r="D32" s="44">
        <v>1687456</v>
      </c>
      <c r="E32" s="44">
        <f>337546+195000</f>
        <v>532546</v>
      </c>
      <c r="F32" s="44">
        <f>D32-E32-H32-N32</f>
        <v>163790</v>
      </c>
      <c r="G32" s="44"/>
      <c r="H32" s="44">
        <v>33120</v>
      </c>
      <c r="I32" s="44"/>
      <c r="J32" s="44"/>
      <c r="K32" s="44"/>
      <c r="L32" s="90"/>
      <c r="M32" s="90"/>
      <c r="N32" s="44">
        <v>958000</v>
      </c>
    </row>
    <row r="33" spans="1:14" s="52" customFormat="1" ht="18.75" customHeight="1">
      <c r="A33" s="51">
        <v>23</v>
      </c>
      <c r="B33" s="54" t="s">
        <v>220</v>
      </c>
      <c r="C33" s="71" t="e">
        <f>#REF!+#REF!</f>
        <v>#REF!</v>
      </c>
      <c r="D33" s="44">
        <v>794209</v>
      </c>
      <c r="E33" s="44">
        <v>611568</v>
      </c>
      <c r="F33" s="44">
        <f>D33-E33</f>
        <v>182641</v>
      </c>
      <c r="G33" s="44"/>
      <c r="H33" s="44"/>
      <c r="I33" s="44"/>
      <c r="J33" s="44"/>
      <c r="K33" s="44"/>
      <c r="L33" s="90"/>
      <c r="M33" s="90"/>
      <c r="N33" s="44"/>
    </row>
    <row r="34" spans="1:14" s="52" customFormat="1" ht="18.75" customHeight="1">
      <c r="A34" s="51">
        <v>24</v>
      </c>
      <c r="B34" s="54" t="s">
        <v>221</v>
      </c>
      <c r="C34" s="71" t="e">
        <f>#REF!+#REF!</f>
        <v>#REF!</v>
      </c>
      <c r="D34" s="44">
        <v>628945</v>
      </c>
      <c r="E34" s="44">
        <v>402500</v>
      </c>
      <c r="F34" s="44">
        <f>D34-E34-H34</f>
        <v>219445</v>
      </c>
      <c r="G34" s="44"/>
      <c r="H34" s="44">
        <v>7000</v>
      </c>
      <c r="I34" s="44"/>
      <c r="J34" s="44"/>
      <c r="K34" s="44"/>
      <c r="L34" s="90"/>
      <c r="M34" s="90"/>
      <c r="N34" s="44"/>
    </row>
    <row r="35" spans="1:14" s="52" customFormat="1" ht="18.75" customHeight="1">
      <c r="A35" s="51">
        <v>25</v>
      </c>
      <c r="B35" s="54" t="s">
        <v>222</v>
      </c>
      <c r="C35" s="71" t="e">
        <f>#REF!+#REF!</f>
        <v>#REF!</v>
      </c>
      <c r="D35" s="44">
        <v>730716</v>
      </c>
      <c r="E35" s="44">
        <v>475985</v>
      </c>
      <c r="F35" s="44">
        <f>D35-E35</f>
        <v>254731</v>
      </c>
      <c r="G35" s="44"/>
      <c r="H35" s="44"/>
      <c r="I35" s="44"/>
      <c r="J35" s="44"/>
      <c r="K35" s="44"/>
      <c r="L35" s="90"/>
      <c r="M35" s="90"/>
      <c r="N35" s="44"/>
    </row>
    <row r="36" spans="1:14" s="52" customFormat="1" ht="18.75" customHeight="1">
      <c r="A36" s="51">
        <v>26</v>
      </c>
      <c r="B36" s="54" t="s">
        <v>223</v>
      </c>
      <c r="C36" s="71" t="e">
        <f>#REF!+#REF!</f>
        <v>#REF!</v>
      </c>
      <c r="D36" s="44">
        <v>557300</v>
      </c>
      <c r="E36" s="44">
        <v>367354</v>
      </c>
      <c r="F36" s="44">
        <f>D36-E36-H36</f>
        <v>182946</v>
      </c>
      <c r="G36" s="44"/>
      <c r="H36" s="44">
        <v>7000</v>
      </c>
      <c r="I36" s="44"/>
      <c r="J36" s="44"/>
      <c r="K36" s="44"/>
      <c r="L36" s="90"/>
      <c r="M36" s="90"/>
      <c r="N36" s="44"/>
    </row>
    <row r="37" spans="1:14" s="74" customFormat="1" ht="18.75" customHeight="1">
      <c r="A37" s="51">
        <v>27</v>
      </c>
      <c r="B37" s="54" t="s">
        <v>224</v>
      </c>
      <c r="C37" s="71"/>
      <c r="D37" s="44">
        <v>157657</v>
      </c>
      <c r="E37" s="44">
        <v>114425</v>
      </c>
      <c r="F37" s="44">
        <f>D37-E37</f>
        <v>43232</v>
      </c>
      <c r="G37" s="44"/>
      <c r="H37" s="44"/>
      <c r="I37" s="44"/>
      <c r="J37" s="44"/>
      <c r="K37" s="44"/>
      <c r="L37" s="90"/>
      <c r="M37" s="90"/>
      <c r="N37" s="44"/>
    </row>
    <row r="38" spans="1:14" s="74" customFormat="1" ht="23.25" customHeight="1">
      <c r="A38" s="51">
        <v>28</v>
      </c>
      <c r="B38" s="55" t="s">
        <v>216</v>
      </c>
      <c r="C38" s="76"/>
      <c r="D38" s="75">
        <f>23436226+31326713</f>
        <v>54762939</v>
      </c>
      <c r="E38" s="75"/>
      <c r="F38" s="75"/>
      <c r="G38" s="75"/>
      <c r="H38" s="75"/>
      <c r="I38" s="75"/>
      <c r="J38" s="75"/>
      <c r="K38" s="75"/>
      <c r="L38" s="91"/>
      <c r="M38" s="91">
        <v>54762939</v>
      </c>
      <c r="N38" s="75"/>
    </row>
    <row r="39" spans="1:15" s="74" customFormat="1" ht="23.25" customHeight="1">
      <c r="A39" s="51">
        <v>29</v>
      </c>
      <c r="B39" s="55" t="s">
        <v>401</v>
      </c>
      <c r="C39" s="76"/>
      <c r="D39" s="75">
        <f>SUM(E39:O39)</f>
        <v>150862541</v>
      </c>
      <c r="E39" s="75"/>
      <c r="F39" s="75">
        <f>5978000+15000000-3000000</f>
        <v>17978000</v>
      </c>
      <c r="G39" s="75"/>
      <c r="H39" s="75">
        <v>2895000</v>
      </c>
      <c r="I39" s="75">
        <v>5890000</v>
      </c>
      <c r="J39" s="75">
        <v>4526000</v>
      </c>
      <c r="K39" s="75">
        <v>98250000</v>
      </c>
      <c r="L39" s="91">
        <f>3152605+4250000+2035936</f>
        <v>9438541</v>
      </c>
      <c r="M39" s="91"/>
      <c r="N39" s="75">
        <v>2100000</v>
      </c>
      <c r="O39" s="75">
        <v>9785000</v>
      </c>
    </row>
    <row r="40" spans="1:15" s="74" customFormat="1" ht="24.75" customHeight="1">
      <c r="A40" s="51">
        <v>30</v>
      </c>
      <c r="B40" s="96" t="s">
        <v>79</v>
      </c>
      <c r="C40" s="76"/>
      <c r="D40" s="75">
        <f>1760000</f>
        <v>1760000</v>
      </c>
      <c r="E40" s="75"/>
      <c r="F40" s="75"/>
      <c r="G40" s="75">
        <v>760000</v>
      </c>
      <c r="H40" s="75"/>
      <c r="I40" s="75"/>
      <c r="J40" s="75"/>
      <c r="K40" s="75"/>
      <c r="L40" s="91"/>
      <c r="M40" s="91"/>
      <c r="N40" s="75"/>
      <c r="O40" s="75">
        <v>1000000</v>
      </c>
    </row>
    <row r="41" spans="1:15" s="74" customFormat="1" ht="24.75" customHeight="1">
      <c r="A41" s="51">
        <v>31</v>
      </c>
      <c r="B41" s="96" t="s">
        <v>33</v>
      </c>
      <c r="C41" s="76"/>
      <c r="D41" s="75">
        <f>1104000+5000000</f>
        <v>6104000</v>
      </c>
      <c r="E41" s="75"/>
      <c r="F41" s="75">
        <f>D41</f>
        <v>6104000</v>
      </c>
      <c r="G41" s="75"/>
      <c r="H41" s="75"/>
      <c r="I41" s="75"/>
      <c r="J41" s="75"/>
      <c r="K41" s="75"/>
      <c r="L41" s="91"/>
      <c r="M41" s="91"/>
      <c r="N41" s="75"/>
      <c r="O41" s="91"/>
    </row>
    <row r="42" spans="1:14" s="11" customFormat="1" ht="18.75" customHeight="1">
      <c r="A42" s="46"/>
      <c r="B42" s="56"/>
      <c r="C42" s="77"/>
      <c r="D42" s="78"/>
      <c r="E42" s="78"/>
      <c r="F42" s="78"/>
      <c r="G42" s="78"/>
      <c r="H42" s="78"/>
      <c r="I42" s="78"/>
      <c r="J42" s="78"/>
      <c r="K42" s="78"/>
      <c r="L42" s="92"/>
      <c r="M42" s="92"/>
      <c r="N42" s="78"/>
    </row>
    <row r="43" spans="2:3" ht="20.25" customHeight="1">
      <c r="B43" s="1"/>
      <c r="C43" s="1"/>
    </row>
    <row r="44" spans="2:3" ht="20.25" customHeight="1">
      <c r="B44" s="1"/>
      <c r="C44" s="1"/>
    </row>
    <row r="45" spans="2:3" ht="20.25" customHeight="1">
      <c r="B45" s="1"/>
      <c r="C45" s="1"/>
    </row>
    <row r="46" spans="2:3" ht="20.25" customHeight="1">
      <c r="B46" s="1"/>
      <c r="C46" s="1"/>
    </row>
    <row r="47" spans="2:3" ht="20.25" customHeight="1">
      <c r="B47" s="1"/>
      <c r="C47" s="1"/>
    </row>
    <row r="48" spans="2:3" ht="20.25" customHeight="1">
      <c r="B48" s="1"/>
      <c r="C48" s="1"/>
    </row>
    <row r="49" spans="2:3" ht="20.25" customHeight="1">
      <c r="B49" s="1"/>
      <c r="C49" s="1"/>
    </row>
    <row r="50" spans="2:3" ht="20.25" customHeight="1">
      <c r="B50" s="1"/>
      <c r="C50" s="1"/>
    </row>
    <row r="51" spans="2:3" ht="20.25" customHeight="1">
      <c r="B51" s="1"/>
      <c r="C51" s="1"/>
    </row>
    <row r="52" spans="2:3" ht="20.25" customHeight="1">
      <c r="B52" s="1"/>
      <c r="C52" s="1"/>
    </row>
    <row r="53" spans="2:3" ht="20.25" customHeight="1">
      <c r="B53" s="1"/>
      <c r="C53" s="1"/>
    </row>
    <row r="54" spans="2:3" ht="20.25" customHeight="1">
      <c r="B54" s="1"/>
      <c r="C54" s="1"/>
    </row>
    <row r="55" spans="2:3" ht="20.25" customHeight="1">
      <c r="B55" s="1"/>
      <c r="C55" s="1"/>
    </row>
    <row r="56" spans="2:3" ht="20.25" customHeight="1">
      <c r="B56" s="1"/>
      <c r="C56" s="1"/>
    </row>
    <row r="57" spans="2:3" ht="20.25" customHeight="1">
      <c r="B57" s="1"/>
      <c r="C57" s="1"/>
    </row>
    <row r="60" spans="12:15" ht="18.75">
      <c r="L60" s="156" t="s">
        <v>58</v>
      </c>
      <c r="M60" s="156"/>
      <c r="N60" s="156"/>
      <c r="O60" s="156"/>
    </row>
    <row r="61" spans="1:15" s="12" customFormat="1" ht="25.5" customHeight="1">
      <c r="A61" s="149" t="s">
        <v>97</v>
      </c>
      <c r="B61" s="149"/>
      <c r="C61" s="149"/>
      <c r="D61" s="149"/>
      <c r="E61" s="149"/>
      <c r="F61" s="149"/>
      <c r="G61" s="149"/>
      <c r="H61" s="149"/>
      <c r="I61" s="149"/>
      <c r="J61" s="149"/>
      <c r="K61" s="149"/>
      <c r="L61" s="149"/>
      <c r="M61" s="149"/>
      <c r="N61" s="149"/>
      <c r="O61" s="149"/>
    </row>
    <row r="62" spans="1:14" s="12" customFormat="1" ht="25.5" customHeight="1" hidden="1">
      <c r="A62" s="152" t="s">
        <v>53</v>
      </c>
      <c r="B62" s="152"/>
      <c r="C62" s="152"/>
      <c r="D62" s="152"/>
      <c r="E62" s="152"/>
      <c r="F62" s="152"/>
      <c r="G62" s="152"/>
      <c r="H62" s="152"/>
      <c r="I62" s="152"/>
      <c r="J62" s="152"/>
      <c r="K62" s="152"/>
      <c r="L62" s="152"/>
      <c r="M62" s="152"/>
      <c r="N62" s="152"/>
    </row>
    <row r="63" spans="1:15" s="12" customFormat="1" ht="18.75" customHeight="1">
      <c r="A63" s="152" t="s">
        <v>228</v>
      </c>
      <c r="B63" s="152"/>
      <c r="C63" s="152"/>
      <c r="D63" s="152"/>
      <c r="E63" s="152"/>
      <c r="F63" s="152"/>
      <c r="G63" s="152"/>
      <c r="H63" s="152"/>
      <c r="I63" s="152"/>
      <c r="J63" s="152"/>
      <c r="K63" s="152"/>
      <c r="L63" s="152"/>
      <c r="M63" s="152"/>
      <c r="N63" s="152"/>
      <c r="O63" s="152"/>
    </row>
    <row r="64" spans="1:15" s="12" customFormat="1" ht="21" customHeight="1">
      <c r="A64" s="9"/>
      <c r="B64" s="9"/>
      <c r="C64" s="9"/>
      <c r="D64" s="9"/>
      <c r="E64" s="82"/>
      <c r="F64" s="9"/>
      <c r="G64" s="9"/>
      <c r="H64" s="9"/>
      <c r="I64" s="9"/>
      <c r="J64" s="9"/>
      <c r="K64" s="9"/>
      <c r="L64" s="87"/>
      <c r="M64" s="149" t="s">
        <v>227</v>
      </c>
      <c r="N64" s="149"/>
      <c r="O64" s="82"/>
    </row>
    <row r="65" spans="1:15" ht="15.75" customHeight="1">
      <c r="A65" s="5"/>
      <c r="B65" s="6"/>
      <c r="C65" s="4"/>
      <c r="D65" s="3"/>
      <c r="E65" s="83"/>
      <c r="F65" s="84"/>
      <c r="G65" s="85"/>
      <c r="H65" s="85"/>
      <c r="I65" s="85"/>
      <c r="J65" s="85"/>
      <c r="K65" s="85"/>
      <c r="L65" s="88"/>
      <c r="M65" s="88"/>
      <c r="N65" s="86"/>
      <c r="O65" s="86"/>
    </row>
    <row r="66" spans="1:15" s="68" customFormat="1" ht="22.5" customHeight="1">
      <c r="A66" s="157" t="s">
        <v>0</v>
      </c>
      <c r="B66" s="157" t="s">
        <v>27</v>
      </c>
      <c r="C66" s="102" t="s">
        <v>48</v>
      </c>
      <c r="D66" s="162" t="s">
        <v>98</v>
      </c>
      <c r="E66" s="159" t="s">
        <v>49</v>
      </c>
      <c r="F66" s="160"/>
      <c r="G66" s="160"/>
      <c r="H66" s="160"/>
      <c r="I66" s="160"/>
      <c r="J66" s="160"/>
      <c r="K66" s="160"/>
      <c r="L66" s="160"/>
      <c r="M66" s="160"/>
      <c r="N66" s="160"/>
      <c r="O66" s="161"/>
    </row>
    <row r="67" spans="1:15" s="68" customFormat="1" ht="60.75" customHeight="1">
      <c r="A67" s="158"/>
      <c r="B67" s="158"/>
      <c r="C67" s="69" t="s">
        <v>47</v>
      </c>
      <c r="D67" s="163"/>
      <c r="E67" s="94" t="s">
        <v>50</v>
      </c>
      <c r="F67" s="94" t="s">
        <v>55</v>
      </c>
      <c r="G67" s="94" t="s">
        <v>71</v>
      </c>
      <c r="H67" s="94"/>
      <c r="I67" s="94"/>
      <c r="J67" s="94" t="s">
        <v>226</v>
      </c>
      <c r="K67" s="94"/>
      <c r="L67" s="95" t="s">
        <v>80</v>
      </c>
      <c r="M67" s="95" t="s">
        <v>225</v>
      </c>
      <c r="N67" s="94" t="s">
        <v>34</v>
      </c>
      <c r="O67" s="94" t="s">
        <v>72</v>
      </c>
    </row>
    <row r="68" spans="1:15" s="70" customFormat="1" ht="21.75" customHeight="1">
      <c r="A68" s="79">
        <v>1</v>
      </c>
      <c r="B68" s="79">
        <v>2</v>
      </c>
      <c r="C68" s="79" t="s">
        <v>52</v>
      </c>
      <c r="D68" s="80">
        <v>6</v>
      </c>
      <c r="E68" s="80">
        <v>7</v>
      </c>
      <c r="F68" s="80">
        <v>8</v>
      </c>
      <c r="G68" s="80">
        <v>9</v>
      </c>
      <c r="H68" s="80"/>
      <c r="I68" s="80"/>
      <c r="J68" s="80">
        <v>10</v>
      </c>
      <c r="K68" s="80"/>
      <c r="L68" s="89">
        <v>12</v>
      </c>
      <c r="M68" s="89">
        <v>13</v>
      </c>
      <c r="N68" s="80">
        <v>14</v>
      </c>
      <c r="O68" s="80">
        <v>15</v>
      </c>
    </row>
    <row r="69" spans="1:17" s="17" customFormat="1" ht="18.75" customHeight="1">
      <c r="A69" s="103" t="s">
        <v>2</v>
      </c>
      <c r="B69" s="104" t="s">
        <v>9</v>
      </c>
      <c r="C69" s="105" t="e">
        <f>C70+C71+C72+#REF!+#REF!+C73+C74+C80+C81+C82+C85+C86+C87+#REF!+#REF!+#REF!+C97</f>
        <v>#REF!</v>
      </c>
      <c r="D69" s="105" t="e">
        <f aca="true" t="shared" si="1" ref="D69:O69">SUM(D70:D101)</f>
        <v>#REF!</v>
      </c>
      <c r="E69" s="105">
        <f t="shared" si="1"/>
        <v>198463701</v>
      </c>
      <c r="F69" s="105" t="e">
        <f t="shared" si="1"/>
        <v>#REF!</v>
      </c>
      <c r="G69" s="105">
        <f t="shared" si="1"/>
        <v>760000</v>
      </c>
      <c r="H69" s="105"/>
      <c r="I69" s="105"/>
      <c r="J69" s="105">
        <f t="shared" si="1"/>
        <v>910546</v>
      </c>
      <c r="K69" s="105"/>
      <c r="L69" s="105">
        <f t="shared" si="1"/>
        <v>6777382</v>
      </c>
      <c r="M69" s="105">
        <f t="shared" si="1"/>
        <v>72014674</v>
      </c>
      <c r="N69" s="105">
        <f t="shared" si="1"/>
        <v>300000</v>
      </c>
      <c r="O69" s="105">
        <f t="shared" si="1"/>
        <v>36743219</v>
      </c>
      <c r="Q69" s="31"/>
    </row>
    <row r="70" spans="1:14" s="52" customFormat="1" ht="18.75" customHeight="1">
      <c r="A70" s="51">
        <v>1</v>
      </c>
      <c r="B70" s="52" t="s">
        <v>70</v>
      </c>
      <c r="C70" s="71" t="e">
        <f>#REF!+#REF!</f>
        <v>#REF!</v>
      </c>
      <c r="D70" s="44">
        <v>10302167</v>
      </c>
      <c r="E70" s="44">
        <v>4651012</v>
      </c>
      <c r="F70" s="44" t="e">
        <f>D70-E70-G70-J70-#REF!-L70-M70-N70-O70</f>
        <v>#REF!</v>
      </c>
      <c r="G70" s="44"/>
      <c r="H70" s="44"/>
      <c r="I70" s="44"/>
      <c r="J70" s="44"/>
      <c r="K70" s="44"/>
      <c r="L70" s="90"/>
      <c r="M70" s="90"/>
      <c r="N70" s="44"/>
    </row>
    <row r="71" spans="1:14" s="52" customFormat="1" ht="21" customHeight="1">
      <c r="A71" s="51">
        <v>2</v>
      </c>
      <c r="B71" s="52" t="s">
        <v>23</v>
      </c>
      <c r="C71" s="71" t="e">
        <f>#REF!+#REF!</f>
        <v>#REF!</v>
      </c>
      <c r="D71" s="44">
        <f>11483369-1151137</f>
        <v>10332232</v>
      </c>
      <c r="E71" s="44">
        <v>3038681</v>
      </c>
      <c r="F71" s="44">
        <f>D71-E71-L71-G71</f>
        <v>7293551</v>
      </c>
      <c r="G71" s="44"/>
      <c r="H71" s="44"/>
      <c r="I71" s="44"/>
      <c r="J71" s="44"/>
      <c r="K71" s="44"/>
      <c r="L71" s="90"/>
      <c r="M71" s="90"/>
      <c r="N71" s="44"/>
    </row>
    <row r="72" spans="1:14" s="52" customFormat="1" ht="18.75" customHeight="1">
      <c r="A72" s="51">
        <v>3</v>
      </c>
      <c r="B72" s="52" t="s">
        <v>217</v>
      </c>
      <c r="C72" s="71" t="e">
        <f>#REF!+#REF!</f>
        <v>#REF!</v>
      </c>
      <c r="D72" s="44">
        <f>226019564-6000477+5504950</f>
        <v>225524037</v>
      </c>
      <c r="E72" s="44">
        <v>174634603</v>
      </c>
      <c r="F72" s="44">
        <f>D72-E72-L72-M72-J72</f>
        <v>30622826</v>
      </c>
      <c r="G72" s="44"/>
      <c r="H72" s="44"/>
      <c r="I72" s="44"/>
      <c r="J72" s="44">
        <v>126728</v>
      </c>
      <c r="K72" s="44"/>
      <c r="L72" s="90"/>
      <c r="M72" s="90">
        <f>7796241+6838689+5504950</f>
        <v>20139880</v>
      </c>
      <c r="N72" s="72"/>
    </row>
    <row r="73" spans="1:14" s="52" customFormat="1" ht="18.75" customHeight="1">
      <c r="A73" s="51">
        <v>4</v>
      </c>
      <c r="B73" s="53" t="s">
        <v>74</v>
      </c>
      <c r="C73" s="71" t="e">
        <f>#REF!+#REF!</f>
        <v>#REF!</v>
      </c>
      <c r="D73" s="44">
        <v>979767</v>
      </c>
      <c r="E73" s="44">
        <v>526659</v>
      </c>
      <c r="F73" s="44">
        <f>D73-E73-L73</f>
        <v>453108</v>
      </c>
      <c r="G73" s="44"/>
      <c r="H73" s="44"/>
      <c r="I73" s="44"/>
      <c r="J73" s="44"/>
      <c r="K73" s="44"/>
      <c r="L73" s="90"/>
      <c r="M73" s="90"/>
      <c r="N73" s="73"/>
    </row>
    <row r="74" spans="1:14" s="52" customFormat="1" ht="18.75" customHeight="1">
      <c r="A74" s="51">
        <v>5</v>
      </c>
      <c r="B74" s="53" t="s">
        <v>69</v>
      </c>
      <c r="C74" s="71" t="e">
        <f>#REF!+#REF!</f>
        <v>#REF!</v>
      </c>
      <c r="D74" s="44">
        <f>8717164-823300</f>
        <v>7893864</v>
      </c>
      <c r="E74" s="44">
        <v>633158</v>
      </c>
      <c r="F74" s="44">
        <f>D74-E74-M74-L74</f>
        <v>1922118</v>
      </c>
      <c r="G74" s="44"/>
      <c r="H74" s="44"/>
      <c r="I74" s="44"/>
      <c r="J74" s="44"/>
      <c r="K74" s="44"/>
      <c r="L74" s="90">
        <v>5338588</v>
      </c>
      <c r="M74" s="90"/>
      <c r="N74" s="44"/>
    </row>
    <row r="75" spans="1:14" s="52" customFormat="1" ht="18.75" customHeight="1">
      <c r="A75" s="51">
        <v>6</v>
      </c>
      <c r="B75" s="54" t="s">
        <v>68</v>
      </c>
      <c r="C75" s="71" t="e">
        <f>#REF!+#REF!</f>
        <v>#REF!</v>
      </c>
      <c r="D75" s="44">
        <v>4794620</v>
      </c>
      <c r="E75" s="44">
        <v>751252</v>
      </c>
      <c r="F75" s="44">
        <f>D75-E75</f>
        <v>4043368</v>
      </c>
      <c r="G75" s="44"/>
      <c r="H75" s="44"/>
      <c r="I75" s="44"/>
      <c r="J75" s="44"/>
      <c r="K75" s="44"/>
      <c r="L75" s="90"/>
      <c r="M75" s="90"/>
      <c r="N75" s="44"/>
    </row>
    <row r="76" spans="1:14" s="52" customFormat="1" ht="18.75" customHeight="1">
      <c r="A76" s="51">
        <v>7</v>
      </c>
      <c r="B76" s="54" t="s">
        <v>67</v>
      </c>
      <c r="C76" s="71" t="e">
        <f>#REF!+#REF!</f>
        <v>#REF!</v>
      </c>
      <c r="D76" s="44">
        <f>1068923-200000</f>
        <v>868923</v>
      </c>
      <c r="E76" s="44">
        <v>511573</v>
      </c>
      <c r="F76" s="44">
        <f>D76-E76-L76</f>
        <v>357350</v>
      </c>
      <c r="G76" s="44"/>
      <c r="H76" s="44"/>
      <c r="I76" s="44"/>
      <c r="J76" s="44"/>
      <c r="K76" s="44"/>
      <c r="L76" s="90"/>
      <c r="M76" s="90"/>
      <c r="N76" s="44"/>
    </row>
    <row r="77" spans="1:14" s="52" customFormat="1" ht="18.75" customHeight="1">
      <c r="A77" s="51">
        <v>8</v>
      </c>
      <c r="B77" s="54" t="s">
        <v>66</v>
      </c>
      <c r="C77" s="71" t="e">
        <f>#REF!+#REF!</f>
        <v>#REF!</v>
      </c>
      <c r="D77" s="44">
        <f>1054808-200000</f>
        <v>854808</v>
      </c>
      <c r="E77" s="44">
        <v>497349</v>
      </c>
      <c r="F77" s="44">
        <f>D77-E77-L77</f>
        <v>357459</v>
      </c>
      <c r="G77" s="44"/>
      <c r="H77" s="44"/>
      <c r="I77" s="44"/>
      <c r="J77" s="44"/>
      <c r="K77" s="44"/>
      <c r="L77" s="90"/>
      <c r="M77" s="90"/>
      <c r="N77" s="44"/>
    </row>
    <row r="78" spans="1:14" s="52" customFormat="1" ht="18.75" customHeight="1">
      <c r="A78" s="51">
        <v>9</v>
      </c>
      <c r="B78" s="54" t="s">
        <v>65</v>
      </c>
      <c r="C78" s="71" t="e">
        <f>#REF!+#REF!</f>
        <v>#REF!</v>
      </c>
      <c r="D78" s="44">
        <v>2120586</v>
      </c>
      <c r="E78" s="44">
        <v>1006790</v>
      </c>
      <c r="F78" s="44">
        <f>D78-E78-M78</f>
        <v>1113796</v>
      </c>
      <c r="G78" s="44"/>
      <c r="H78" s="44"/>
      <c r="I78" s="44"/>
      <c r="J78" s="44"/>
      <c r="K78" s="44"/>
      <c r="L78" s="90"/>
      <c r="M78" s="90"/>
      <c r="N78" s="44"/>
    </row>
    <row r="79" spans="1:14" s="52" customFormat="1" ht="18.75" customHeight="1">
      <c r="A79" s="51">
        <v>10</v>
      </c>
      <c r="B79" s="54" t="s">
        <v>61</v>
      </c>
      <c r="C79" s="71" t="e">
        <f>#REF!+#REF!</f>
        <v>#REF!</v>
      </c>
      <c r="D79" s="44">
        <f>3111918-90578</f>
        <v>3021340</v>
      </c>
      <c r="E79" s="44">
        <v>767267</v>
      </c>
      <c r="F79" s="44">
        <f>D79-E79-L79-M79</f>
        <v>1804073</v>
      </c>
      <c r="G79" s="44"/>
      <c r="H79" s="44"/>
      <c r="I79" s="44"/>
      <c r="J79" s="44"/>
      <c r="K79" s="44"/>
      <c r="L79" s="90"/>
      <c r="M79" s="90">
        <v>450000</v>
      </c>
      <c r="N79" s="44"/>
    </row>
    <row r="80" spans="1:15" s="52" customFormat="1" ht="18.75" customHeight="1">
      <c r="A80" s="51">
        <v>11</v>
      </c>
      <c r="B80" s="53" t="s">
        <v>22</v>
      </c>
      <c r="C80" s="71" t="e">
        <f>#REF!+#REF!</f>
        <v>#REF!</v>
      </c>
      <c r="D80" s="44">
        <f>41634423-3153537</f>
        <v>38480886</v>
      </c>
      <c r="E80" s="44">
        <v>864372</v>
      </c>
      <c r="F80" s="44">
        <f>D80-E80-N80-O80</f>
        <v>573295</v>
      </c>
      <c r="G80" s="44"/>
      <c r="H80" s="44"/>
      <c r="I80" s="44"/>
      <c r="J80" s="44"/>
      <c r="K80" s="44"/>
      <c r="L80" s="90"/>
      <c r="M80" s="90"/>
      <c r="N80" s="44">
        <v>300000</v>
      </c>
      <c r="O80" s="44">
        <f>8901982+27841237</f>
        <v>36743219</v>
      </c>
    </row>
    <row r="81" spans="1:14" s="52" customFormat="1" ht="18.75" customHeight="1">
      <c r="A81" s="51">
        <v>12</v>
      </c>
      <c r="B81" s="53" t="s">
        <v>24</v>
      </c>
      <c r="C81" s="71" t="e">
        <f>#REF!+#REF!</f>
        <v>#REF!</v>
      </c>
      <c r="D81" s="44">
        <f>79485586-542974-46642313-2199083</f>
        <v>30101216</v>
      </c>
      <c r="E81" s="44">
        <v>1056083</v>
      </c>
      <c r="F81" s="44">
        <f>D81-E81-M81-L81</f>
        <v>29045133</v>
      </c>
      <c r="G81" s="44"/>
      <c r="H81" s="44"/>
      <c r="I81" s="44"/>
      <c r="J81" s="44"/>
      <c r="K81" s="44"/>
      <c r="L81" s="90"/>
      <c r="M81" s="90"/>
      <c r="N81" s="44"/>
    </row>
    <row r="82" spans="1:14" s="52" customFormat="1" ht="18.75" customHeight="1">
      <c r="A82" s="51">
        <v>13</v>
      </c>
      <c r="B82" s="53" t="s">
        <v>64</v>
      </c>
      <c r="C82" s="71" t="e">
        <f>#REF!+#REF!</f>
        <v>#REF!</v>
      </c>
      <c r="D82" s="44">
        <f>3078696</f>
        <v>3078696</v>
      </c>
      <c r="E82" s="44">
        <v>1617499</v>
      </c>
      <c r="F82" s="44">
        <f>D82-E82-J82</f>
        <v>1177379</v>
      </c>
      <c r="G82" s="44"/>
      <c r="H82" s="44"/>
      <c r="I82" s="44"/>
      <c r="J82" s="44">
        <v>283818</v>
      </c>
      <c r="K82" s="44"/>
      <c r="L82" s="90"/>
      <c r="M82" s="90"/>
      <c r="N82" s="44"/>
    </row>
    <row r="83" spans="1:14" s="52" customFormat="1" ht="18.75" customHeight="1">
      <c r="A83" s="51">
        <v>14</v>
      </c>
      <c r="B83" s="54" t="s">
        <v>62</v>
      </c>
      <c r="C83" s="71" t="e">
        <f>#REF!+#REF!</f>
        <v>#REF!</v>
      </c>
      <c r="D83" s="44">
        <v>784250</v>
      </c>
      <c r="E83" s="44">
        <v>490263</v>
      </c>
      <c r="F83" s="44">
        <f>D83-E83</f>
        <v>293987</v>
      </c>
      <c r="G83" s="44"/>
      <c r="H83" s="44"/>
      <c r="I83" s="44"/>
      <c r="J83" s="44"/>
      <c r="K83" s="44"/>
      <c r="L83" s="90"/>
      <c r="M83" s="90"/>
      <c r="N83" s="44"/>
    </row>
    <row r="84" spans="1:14" s="52" customFormat="1" ht="18.75" customHeight="1">
      <c r="A84" s="51">
        <v>15</v>
      </c>
      <c r="B84" s="54" t="s">
        <v>63</v>
      </c>
      <c r="C84" s="71" t="e">
        <f>#REF!+#REF!</f>
        <v>#REF!</v>
      </c>
      <c r="D84" s="44">
        <v>791267</v>
      </c>
      <c r="E84" s="44">
        <v>415764</v>
      </c>
      <c r="F84" s="44">
        <f>D84-E84</f>
        <v>375503</v>
      </c>
      <c r="G84" s="44"/>
      <c r="H84" s="44"/>
      <c r="I84" s="44"/>
      <c r="J84" s="44"/>
      <c r="K84" s="44"/>
      <c r="L84" s="90"/>
      <c r="M84" s="90"/>
      <c r="N84" s="44"/>
    </row>
    <row r="85" spans="1:14" s="52" customFormat="1" ht="18.75" customHeight="1">
      <c r="A85" s="51">
        <v>16</v>
      </c>
      <c r="B85" s="53" t="s">
        <v>25</v>
      </c>
      <c r="C85" s="71" t="e">
        <f>#REF!+#REF!</f>
        <v>#REF!</v>
      </c>
      <c r="D85" s="44">
        <v>7169428</v>
      </c>
      <c r="E85" s="44">
        <v>350000</v>
      </c>
      <c r="F85" s="44">
        <f>D85-E85-M85</f>
        <v>5734428</v>
      </c>
      <c r="G85" s="44"/>
      <c r="H85" s="44"/>
      <c r="I85" s="44"/>
      <c r="J85" s="44"/>
      <c r="K85" s="44"/>
      <c r="L85" s="90"/>
      <c r="M85" s="90">
        <v>1085000</v>
      </c>
      <c r="N85" s="44"/>
    </row>
    <row r="86" spans="1:14" s="52" customFormat="1" ht="18.75" customHeight="1">
      <c r="A86" s="51">
        <v>17</v>
      </c>
      <c r="B86" s="53" t="s">
        <v>26</v>
      </c>
      <c r="C86" s="71" t="e">
        <f>#REF!+#REF!</f>
        <v>#REF!</v>
      </c>
      <c r="D86" s="44">
        <v>4004000</v>
      </c>
      <c r="E86" s="44"/>
      <c r="F86" s="44">
        <f>D86-M86</f>
        <v>2019000</v>
      </c>
      <c r="G86" s="44"/>
      <c r="H86" s="44"/>
      <c r="I86" s="44"/>
      <c r="J86" s="44"/>
      <c r="K86" s="44"/>
      <c r="L86" s="90"/>
      <c r="M86" s="90">
        <v>1985000</v>
      </c>
      <c r="N86" s="44"/>
    </row>
    <row r="87" spans="1:14" s="52" customFormat="1" ht="18.75" customHeight="1">
      <c r="A87" s="51">
        <v>18</v>
      </c>
      <c r="B87" s="53" t="s">
        <v>32</v>
      </c>
      <c r="C87" s="71" t="e">
        <f>#REF!+#REF!</f>
        <v>#REF!</v>
      </c>
      <c r="D87" s="44">
        <f>60480+70480+60480+116480</f>
        <v>307920</v>
      </c>
      <c r="E87" s="44">
        <f>58380*5</f>
        <v>291900</v>
      </c>
      <c r="F87" s="44">
        <f>D87-E87</f>
        <v>16020</v>
      </c>
      <c r="G87" s="44"/>
      <c r="H87" s="44"/>
      <c r="I87" s="44"/>
      <c r="J87" s="44"/>
      <c r="K87" s="44"/>
      <c r="L87" s="90"/>
      <c r="M87" s="90"/>
      <c r="N87" s="44"/>
    </row>
    <row r="88" spans="1:14" s="52" customFormat="1" ht="18.75" customHeight="1">
      <c r="A88" s="51">
        <v>19</v>
      </c>
      <c r="B88" s="53" t="s">
        <v>73</v>
      </c>
      <c r="C88" s="71"/>
      <c r="D88" s="44">
        <v>2199083</v>
      </c>
      <c r="E88" s="44">
        <v>1306553</v>
      </c>
      <c r="F88" s="44">
        <f>D88-E88-L88</f>
        <v>807530</v>
      </c>
      <c r="G88" s="44"/>
      <c r="H88" s="44"/>
      <c r="I88" s="44"/>
      <c r="J88" s="44"/>
      <c r="K88" s="44"/>
      <c r="L88" s="90">
        <v>85000</v>
      </c>
      <c r="M88" s="90"/>
      <c r="N88" s="44"/>
    </row>
    <row r="89" spans="1:14" s="52" customFormat="1" ht="18.75" customHeight="1">
      <c r="A89" s="51">
        <v>20</v>
      </c>
      <c r="B89" s="53" t="s">
        <v>81</v>
      </c>
      <c r="C89" s="71"/>
      <c r="D89" s="44">
        <v>1818453</v>
      </c>
      <c r="E89" s="44">
        <v>1182756</v>
      </c>
      <c r="F89" s="44">
        <f>D89-E89</f>
        <v>635697</v>
      </c>
      <c r="G89" s="44"/>
      <c r="H89" s="44"/>
      <c r="I89" s="44"/>
      <c r="J89" s="44"/>
      <c r="K89" s="44"/>
      <c r="L89" s="90"/>
      <c r="M89" s="90"/>
      <c r="N89" s="44"/>
    </row>
    <row r="90" spans="1:14" s="52" customFormat="1" ht="18.75" customHeight="1">
      <c r="A90" s="51">
        <v>21</v>
      </c>
      <c r="B90" s="54" t="s">
        <v>218</v>
      </c>
      <c r="C90" s="71" t="e">
        <f>#REF!+#REF!</f>
        <v>#REF!</v>
      </c>
      <c r="D90" s="44">
        <f>4813427</f>
        <v>4813427</v>
      </c>
      <c r="E90" s="44">
        <f>1155436+250000</f>
        <v>1405436</v>
      </c>
      <c r="F90" s="44">
        <f>D90-E90-M90</f>
        <v>2498875</v>
      </c>
      <c r="G90" s="44"/>
      <c r="H90" s="44"/>
      <c r="I90" s="44"/>
      <c r="J90" s="44"/>
      <c r="K90" s="44"/>
      <c r="L90" s="90"/>
      <c r="M90" s="90">
        <v>909116</v>
      </c>
      <c r="N90" s="44"/>
    </row>
    <row r="91" spans="1:14" s="52" customFormat="1" ht="18.75" customHeight="1">
      <c r="A91" s="51">
        <v>22</v>
      </c>
      <c r="B91" s="54" t="s">
        <v>219</v>
      </c>
      <c r="C91" s="71" t="e">
        <f>#REF!+#REF!</f>
        <v>#REF!</v>
      </c>
      <c r="D91" s="44">
        <v>804365</v>
      </c>
      <c r="E91" s="44">
        <f>337546+195000</f>
        <v>532546</v>
      </c>
      <c r="F91" s="44">
        <f aca="true" t="shared" si="2" ref="F91:F96">D91-E91</f>
        <v>271819</v>
      </c>
      <c r="G91" s="44"/>
      <c r="H91" s="44"/>
      <c r="I91" s="44"/>
      <c r="J91" s="44"/>
      <c r="K91" s="44"/>
      <c r="L91" s="90"/>
      <c r="M91" s="90"/>
      <c r="N91" s="44"/>
    </row>
    <row r="92" spans="1:14" s="52" customFormat="1" ht="18.75" customHeight="1">
      <c r="A92" s="51">
        <v>23</v>
      </c>
      <c r="B92" s="54" t="s">
        <v>220</v>
      </c>
      <c r="C92" s="71" t="e">
        <f>#REF!+#REF!</f>
        <v>#REF!</v>
      </c>
      <c r="D92" s="44">
        <v>1034069</v>
      </c>
      <c r="E92" s="44">
        <v>611568</v>
      </c>
      <c r="F92" s="44">
        <f t="shared" si="2"/>
        <v>422501</v>
      </c>
      <c r="G92" s="44"/>
      <c r="H92" s="44"/>
      <c r="I92" s="44"/>
      <c r="J92" s="44"/>
      <c r="K92" s="44"/>
      <c r="L92" s="90"/>
      <c r="M92" s="90"/>
      <c r="N92" s="44"/>
    </row>
    <row r="93" spans="1:14" s="52" customFormat="1" ht="18.75" customHeight="1">
      <c r="A93" s="51">
        <v>24</v>
      </c>
      <c r="B93" s="54" t="s">
        <v>221</v>
      </c>
      <c r="C93" s="71" t="e">
        <f>#REF!+#REF!</f>
        <v>#REF!</v>
      </c>
      <c r="D93" s="44">
        <v>733524</v>
      </c>
      <c r="E93" s="44">
        <v>362853</v>
      </c>
      <c r="F93" s="44">
        <f t="shared" si="2"/>
        <v>370671</v>
      </c>
      <c r="G93" s="44"/>
      <c r="H93" s="44"/>
      <c r="I93" s="44"/>
      <c r="J93" s="44"/>
      <c r="K93" s="44"/>
      <c r="L93" s="90"/>
      <c r="M93" s="90"/>
      <c r="N93" s="44"/>
    </row>
    <row r="94" spans="1:14" s="52" customFormat="1" ht="18.75" customHeight="1">
      <c r="A94" s="51">
        <v>25</v>
      </c>
      <c r="B94" s="54" t="s">
        <v>222</v>
      </c>
      <c r="C94" s="71" t="e">
        <f>#REF!+#REF!</f>
        <v>#REF!</v>
      </c>
      <c r="D94" s="44">
        <v>719759</v>
      </c>
      <c r="E94" s="44">
        <v>475985</v>
      </c>
      <c r="F94" s="44">
        <f t="shared" si="2"/>
        <v>243774</v>
      </c>
      <c r="G94" s="44"/>
      <c r="H94" s="44"/>
      <c r="I94" s="44"/>
      <c r="J94" s="44"/>
      <c r="K94" s="44"/>
      <c r="L94" s="90"/>
      <c r="M94" s="90"/>
      <c r="N94" s="44"/>
    </row>
    <row r="95" spans="1:14" s="52" customFormat="1" ht="18.75" customHeight="1">
      <c r="A95" s="51">
        <v>26</v>
      </c>
      <c r="B95" s="54" t="s">
        <v>223</v>
      </c>
      <c r="C95" s="71" t="e">
        <f>#REF!+#REF!</f>
        <v>#REF!</v>
      </c>
      <c r="D95" s="44">
        <v>655462</v>
      </c>
      <c r="E95" s="44">
        <v>367354</v>
      </c>
      <c r="F95" s="44">
        <f t="shared" si="2"/>
        <v>288108</v>
      </c>
      <c r="G95" s="44"/>
      <c r="H95" s="44"/>
      <c r="I95" s="44"/>
      <c r="J95" s="44"/>
      <c r="K95" s="44"/>
      <c r="L95" s="90"/>
      <c r="M95" s="90"/>
      <c r="N95" s="44"/>
    </row>
    <row r="96" spans="1:14" s="74" customFormat="1" ht="18.75" customHeight="1">
      <c r="A96" s="51">
        <v>27</v>
      </c>
      <c r="B96" s="54" t="s">
        <v>224</v>
      </c>
      <c r="C96" s="71"/>
      <c r="D96" s="44">
        <v>154540</v>
      </c>
      <c r="E96" s="44">
        <v>114425</v>
      </c>
      <c r="F96" s="44">
        <f t="shared" si="2"/>
        <v>40115</v>
      </c>
      <c r="G96" s="44"/>
      <c r="H96" s="44"/>
      <c r="I96" s="44"/>
      <c r="J96" s="44"/>
      <c r="K96" s="44"/>
      <c r="L96" s="90"/>
      <c r="M96" s="90"/>
      <c r="N96" s="44"/>
    </row>
    <row r="97" spans="1:15" s="74" customFormat="1" ht="18.75" customHeight="1">
      <c r="A97" s="51">
        <v>28</v>
      </c>
      <c r="B97" s="55" t="s">
        <v>51</v>
      </c>
      <c r="C97" s="71" t="e">
        <f>SUM(#REF!)</f>
        <v>#REF!</v>
      </c>
      <c r="D97" s="75" t="e">
        <f>#REF!</f>
        <v>#REF!</v>
      </c>
      <c r="E97" s="75"/>
      <c r="F97" s="75"/>
      <c r="G97" s="75"/>
      <c r="H97" s="75"/>
      <c r="I97" s="75"/>
      <c r="J97" s="75"/>
      <c r="K97" s="75"/>
      <c r="L97" s="91"/>
      <c r="M97" s="91"/>
      <c r="N97" s="75"/>
      <c r="O97" s="75"/>
    </row>
    <row r="98" spans="1:14" s="74" customFormat="1" ht="23.25" customHeight="1">
      <c r="A98" s="51">
        <v>29</v>
      </c>
      <c r="B98" s="55" t="s">
        <v>216</v>
      </c>
      <c r="C98" s="76"/>
      <c r="D98" s="75">
        <f>M98</f>
        <v>43709349</v>
      </c>
      <c r="E98" s="75"/>
      <c r="F98" s="75"/>
      <c r="G98" s="75"/>
      <c r="H98" s="75"/>
      <c r="I98" s="75"/>
      <c r="J98" s="75"/>
      <c r="K98" s="75"/>
      <c r="L98" s="91"/>
      <c r="M98" s="91">
        <v>43709349</v>
      </c>
      <c r="N98" s="75"/>
    </row>
    <row r="99" spans="1:14" s="74" customFormat="1" ht="23.25" customHeight="1">
      <c r="A99" s="51">
        <v>30</v>
      </c>
      <c r="B99" s="55" t="s">
        <v>82</v>
      </c>
      <c r="C99" s="76"/>
      <c r="D99" s="75">
        <f>897794+456000</f>
        <v>1353794</v>
      </c>
      <c r="E99" s="75"/>
      <c r="F99" s="75"/>
      <c r="G99" s="75"/>
      <c r="H99" s="75"/>
      <c r="I99" s="75"/>
      <c r="J99" s="75"/>
      <c r="K99" s="75"/>
      <c r="L99" s="91">
        <f>D99</f>
        <v>1353794</v>
      </c>
      <c r="M99" s="91"/>
      <c r="N99" s="75"/>
    </row>
    <row r="100" spans="1:14" s="74" customFormat="1" ht="24.75" customHeight="1">
      <c r="A100" s="51">
        <v>31</v>
      </c>
      <c r="B100" s="96" t="s">
        <v>79</v>
      </c>
      <c r="C100" s="76"/>
      <c r="D100" s="75">
        <f>G100+J100</f>
        <v>1260000</v>
      </c>
      <c r="E100" s="75"/>
      <c r="F100" s="75"/>
      <c r="G100" s="75">
        <f>1010000-500000+250000</f>
        <v>760000</v>
      </c>
      <c r="H100" s="75"/>
      <c r="I100" s="75"/>
      <c r="J100" s="75">
        <v>500000</v>
      </c>
      <c r="K100" s="75"/>
      <c r="L100" s="91"/>
      <c r="M100" s="91"/>
      <c r="N100" s="75"/>
    </row>
    <row r="101" spans="1:14" s="74" customFormat="1" ht="24.75" customHeight="1">
      <c r="A101" s="51">
        <v>32</v>
      </c>
      <c r="B101" s="96" t="s">
        <v>33</v>
      </c>
      <c r="C101" s="76"/>
      <c r="D101" s="75">
        <v>3736329</v>
      </c>
      <c r="E101" s="75"/>
      <c r="F101" s="75"/>
      <c r="G101" s="75"/>
      <c r="H101" s="75"/>
      <c r="I101" s="75"/>
      <c r="J101" s="75"/>
      <c r="K101" s="75"/>
      <c r="L101" s="91"/>
      <c r="M101" s="91">
        <v>3736329</v>
      </c>
      <c r="N101" s="75"/>
    </row>
    <row r="102" spans="1:14" s="11" customFormat="1" ht="18.75" customHeight="1">
      <c r="A102" s="46"/>
      <c r="B102" s="56"/>
      <c r="C102" s="77"/>
      <c r="D102" s="78"/>
      <c r="E102" s="78"/>
      <c r="F102" s="78"/>
      <c r="G102" s="78"/>
      <c r="H102" s="78"/>
      <c r="I102" s="78"/>
      <c r="J102" s="78"/>
      <c r="K102" s="78"/>
      <c r="L102" s="92"/>
      <c r="M102" s="92"/>
      <c r="N102" s="78"/>
    </row>
  </sheetData>
  <sheetProtection/>
  <mergeCells count="18">
    <mergeCell ref="L60:O60"/>
    <mergeCell ref="A61:O61"/>
    <mergeCell ref="A62:N62"/>
    <mergeCell ref="A63:O63"/>
    <mergeCell ref="M64:N64"/>
    <mergeCell ref="A66:A67"/>
    <mergeCell ref="B66:B67"/>
    <mergeCell ref="D66:D67"/>
    <mergeCell ref="E66:O66"/>
    <mergeCell ref="A2:O2"/>
    <mergeCell ref="A4:O4"/>
    <mergeCell ref="L1:O1"/>
    <mergeCell ref="A3:N3"/>
    <mergeCell ref="A7:A8"/>
    <mergeCell ref="B7:B8"/>
    <mergeCell ref="E7:O7"/>
    <mergeCell ref="D7:D8"/>
    <mergeCell ref="M5:N5"/>
  </mergeCells>
  <printOptions/>
  <pageMargins left="0.24" right="0.2" top="0.29" bottom="0.31" header="0.19" footer="0.2"/>
  <pageSetup horizontalDpi="180" verticalDpi="180" orientation="landscape" paperSize="9" r:id="rId1"/>
</worksheet>
</file>

<file path=xl/worksheets/sheet6.xml><?xml version="1.0" encoding="utf-8"?>
<worksheet xmlns="http://schemas.openxmlformats.org/spreadsheetml/2006/main" xmlns:r="http://schemas.openxmlformats.org/officeDocument/2006/relationships">
  <dimension ref="A1:Q102"/>
  <sheetViews>
    <sheetView zoomScalePageLayoutView="0" workbookViewId="0" topLeftCell="A1">
      <selection activeCell="A4" sqref="A4:O4"/>
    </sheetView>
  </sheetViews>
  <sheetFormatPr defaultColWidth="8.66015625" defaultRowHeight="18"/>
  <cols>
    <col min="1" max="1" width="2.75" style="0" customWidth="1"/>
    <col min="2" max="2" width="13.16015625" style="0" customWidth="1"/>
    <col min="3" max="3" width="6.75" style="0" hidden="1" customWidth="1"/>
    <col min="4" max="4" width="7.91015625" style="0" customWidth="1"/>
    <col min="5" max="5" width="8" style="0" customWidth="1"/>
    <col min="6" max="6" width="7.33203125" style="0" customWidth="1"/>
    <col min="7" max="7" width="6.33203125" style="0" customWidth="1"/>
    <col min="8" max="8" width="6.91015625" style="0" customWidth="1"/>
    <col min="9" max="9" width="6.83203125" style="0" customWidth="1"/>
    <col min="10" max="10" width="7" style="0" customWidth="1"/>
    <col min="11" max="11" width="7.66015625" style="0" customWidth="1"/>
    <col min="12" max="13" width="7.25" style="93" customWidth="1"/>
    <col min="14" max="14" width="6.75" style="0" customWidth="1"/>
    <col min="15" max="15" width="7.75" style="0" customWidth="1"/>
  </cols>
  <sheetData>
    <row r="1" spans="12:15" ht="18.75">
      <c r="L1" s="164" t="s">
        <v>58</v>
      </c>
      <c r="M1" s="164"/>
      <c r="N1" s="164"/>
      <c r="O1" s="164"/>
    </row>
    <row r="2" spans="1:15" s="12" customFormat="1" ht="25.5" customHeight="1">
      <c r="A2" s="149" t="s">
        <v>407</v>
      </c>
      <c r="B2" s="149"/>
      <c r="C2" s="149"/>
      <c r="D2" s="149"/>
      <c r="E2" s="149"/>
      <c r="F2" s="149"/>
      <c r="G2" s="149"/>
      <c r="H2" s="149"/>
      <c r="I2" s="149"/>
      <c r="J2" s="149"/>
      <c r="K2" s="149"/>
      <c r="L2" s="149"/>
      <c r="M2" s="149"/>
      <c r="N2" s="149"/>
      <c r="O2" s="149"/>
    </row>
    <row r="3" spans="1:14" s="12" customFormat="1" ht="25.5" customHeight="1" hidden="1">
      <c r="A3" s="152" t="s">
        <v>53</v>
      </c>
      <c r="B3" s="152"/>
      <c r="C3" s="152"/>
      <c r="D3" s="152"/>
      <c r="E3" s="152"/>
      <c r="F3" s="152"/>
      <c r="G3" s="152"/>
      <c r="H3" s="152"/>
      <c r="I3" s="152"/>
      <c r="J3" s="152"/>
      <c r="K3" s="152"/>
      <c r="L3" s="152"/>
      <c r="M3" s="152"/>
      <c r="N3" s="152"/>
    </row>
    <row r="4" spans="1:15" s="12" customFormat="1" ht="18.75" customHeight="1">
      <c r="A4" s="152" t="s">
        <v>409</v>
      </c>
      <c r="B4" s="152"/>
      <c r="C4" s="152"/>
      <c r="D4" s="152"/>
      <c r="E4" s="152"/>
      <c r="F4" s="152"/>
      <c r="G4" s="152"/>
      <c r="H4" s="152"/>
      <c r="I4" s="152"/>
      <c r="J4" s="152"/>
      <c r="K4" s="152"/>
      <c r="L4" s="152"/>
      <c r="M4" s="152"/>
      <c r="N4" s="152"/>
      <c r="O4" s="152"/>
    </row>
    <row r="5" spans="1:15" s="12" customFormat="1" ht="21" customHeight="1">
      <c r="A5" s="9"/>
      <c r="B5" s="9"/>
      <c r="C5" s="9"/>
      <c r="D5" s="9"/>
      <c r="E5" s="82"/>
      <c r="F5" s="9"/>
      <c r="G5" s="9"/>
      <c r="H5" s="9"/>
      <c r="I5" s="9"/>
      <c r="J5" s="9"/>
      <c r="K5" s="9"/>
      <c r="L5" s="87"/>
      <c r="M5" s="149" t="s">
        <v>227</v>
      </c>
      <c r="N5" s="149"/>
      <c r="O5" s="82"/>
    </row>
    <row r="6" spans="1:15" ht="15.75" customHeight="1">
      <c r="A6" s="5"/>
      <c r="B6" s="6"/>
      <c r="C6" s="4"/>
      <c r="D6" s="3"/>
      <c r="E6" s="83"/>
      <c r="F6" s="84"/>
      <c r="G6" s="85"/>
      <c r="H6" s="85"/>
      <c r="I6" s="85"/>
      <c r="J6" s="85"/>
      <c r="K6" s="85"/>
      <c r="L6" s="88"/>
      <c r="M6" s="88"/>
      <c r="N6" s="86"/>
      <c r="O6" s="86"/>
    </row>
    <row r="7" spans="1:15" s="68" customFormat="1" ht="22.5" customHeight="1">
      <c r="A7" s="157" t="s">
        <v>0</v>
      </c>
      <c r="B7" s="157" t="s">
        <v>27</v>
      </c>
      <c r="C7" s="102" t="s">
        <v>48</v>
      </c>
      <c r="D7" s="162" t="s">
        <v>231</v>
      </c>
      <c r="E7" s="159" t="s">
        <v>49</v>
      </c>
      <c r="F7" s="160"/>
      <c r="G7" s="160"/>
      <c r="H7" s="160"/>
      <c r="I7" s="160"/>
      <c r="J7" s="160"/>
      <c r="K7" s="160"/>
      <c r="L7" s="160"/>
      <c r="M7" s="160"/>
      <c r="N7" s="160"/>
      <c r="O7" s="161"/>
    </row>
    <row r="8" spans="1:15" s="68" customFormat="1" ht="60.75" customHeight="1">
      <c r="A8" s="158"/>
      <c r="B8" s="158"/>
      <c r="C8" s="69" t="s">
        <v>47</v>
      </c>
      <c r="D8" s="163"/>
      <c r="E8" s="94" t="s">
        <v>50</v>
      </c>
      <c r="F8" s="94" t="s">
        <v>55</v>
      </c>
      <c r="G8" s="94" t="s">
        <v>71</v>
      </c>
      <c r="H8" s="94" t="s">
        <v>400</v>
      </c>
      <c r="I8" s="94" t="s">
        <v>403</v>
      </c>
      <c r="J8" s="94" t="s">
        <v>397</v>
      </c>
      <c r="K8" s="94" t="s">
        <v>405</v>
      </c>
      <c r="L8" s="95" t="s">
        <v>402</v>
      </c>
      <c r="M8" s="95" t="s">
        <v>395</v>
      </c>
      <c r="N8" s="94" t="s">
        <v>399</v>
      </c>
      <c r="O8" s="94" t="s">
        <v>396</v>
      </c>
    </row>
    <row r="9" spans="1:15" s="70" customFormat="1" ht="21.75" customHeight="1">
      <c r="A9" s="79">
        <v>1</v>
      </c>
      <c r="B9" s="79">
        <v>2</v>
      </c>
      <c r="C9" s="79" t="s">
        <v>52</v>
      </c>
      <c r="D9" s="80" t="s">
        <v>406</v>
      </c>
      <c r="E9" s="80">
        <v>4</v>
      </c>
      <c r="F9" s="80">
        <v>5</v>
      </c>
      <c r="G9" s="80">
        <v>6</v>
      </c>
      <c r="H9" s="80">
        <v>7</v>
      </c>
      <c r="I9" s="80">
        <v>8</v>
      </c>
      <c r="J9" s="80">
        <v>9</v>
      </c>
      <c r="K9" s="80">
        <v>10</v>
      </c>
      <c r="L9" s="80">
        <v>11</v>
      </c>
      <c r="M9" s="80">
        <v>12</v>
      </c>
      <c r="N9" s="80">
        <v>13</v>
      </c>
      <c r="O9" s="80">
        <v>14</v>
      </c>
    </row>
    <row r="10" spans="1:17" s="52" customFormat="1" ht="18.75" customHeight="1">
      <c r="A10" s="141"/>
      <c r="B10" s="142" t="s">
        <v>9</v>
      </c>
      <c r="C10" s="143" t="e">
        <f>C11+C12+C13+#REF!+#REF!+C14+C15+C21+C22+C23+C26+C27+C28+#REF!+#REF!+#REF!+#REF!</f>
        <v>#REF!</v>
      </c>
      <c r="D10" s="143">
        <f>SUM(D11:D41)</f>
        <v>598078616</v>
      </c>
      <c r="E10" s="143">
        <f aca="true" t="shared" si="0" ref="E10:O10">SUM(E11:E41)</f>
        <v>257639589</v>
      </c>
      <c r="F10" s="143">
        <f t="shared" si="0"/>
        <v>91553544</v>
      </c>
      <c r="G10" s="143">
        <f t="shared" si="0"/>
        <v>760000</v>
      </c>
      <c r="H10" s="143">
        <f>SUM(H11:H41)</f>
        <v>9810620</v>
      </c>
      <c r="I10" s="143">
        <f t="shared" si="0"/>
        <v>11840000</v>
      </c>
      <c r="J10" s="143">
        <f t="shared" si="0"/>
        <v>7068000</v>
      </c>
      <c r="K10" s="143">
        <f t="shared" si="0"/>
        <v>98649079</v>
      </c>
      <c r="L10" s="143">
        <f t="shared" si="0"/>
        <v>9438541</v>
      </c>
      <c r="M10" s="143">
        <f t="shared" si="0"/>
        <v>54762939</v>
      </c>
      <c r="N10" s="143">
        <f t="shared" si="0"/>
        <v>3058000</v>
      </c>
      <c r="O10" s="143">
        <f t="shared" si="0"/>
        <v>53498304</v>
      </c>
      <c r="Q10" s="144"/>
    </row>
    <row r="11" spans="1:14" s="52" customFormat="1" ht="18.75" customHeight="1">
      <c r="A11" s="51">
        <v>1</v>
      </c>
      <c r="B11" s="52" t="s">
        <v>70</v>
      </c>
      <c r="C11" s="71" t="e">
        <f>#REF!+#REF!</f>
        <v>#REF!</v>
      </c>
      <c r="D11" s="44">
        <v>12974212</v>
      </c>
      <c r="E11" s="44">
        <f>4651012+1500000</f>
        <v>6151012</v>
      </c>
      <c r="F11" s="44">
        <f>D11-E11-H11</f>
        <v>3785200</v>
      </c>
      <c r="G11" s="44"/>
      <c r="H11" s="44">
        <f>3000000+38000</f>
        <v>3038000</v>
      </c>
      <c r="I11" s="44"/>
      <c r="J11" s="44"/>
      <c r="K11" s="44"/>
      <c r="L11" s="90"/>
      <c r="M11" s="90"/>
      <c r="N11" s="44"/>
    </row>
    <row r="12" spans="1:14" s="52" customFormat="1" ht="21" customHeight="1">
      <c r="A12" s="51">
        <v>2</v>
      </c>
      <c r="B12" s="52" t="s">
        <v>23</v>
      </c>
      <c r="C12" s="71" t="e">
        <f>#REF!+#REF!</f>
        <v>#REF!</v>
      </c>
      <c r="D12" s="44">
        <f>18654897-7885848</f>
        <v>10769049</v>
      </c>
      <c r="E12" s="44">
        <f>3038681+2500000</f>
        <v>5538681</v>
      </c>
      <c r="F12" s="44">
        <f>D12-E12-H12</f>
        <v>4574368</v>
      </c>
      <c r="G12" s="44"/>
      <c r="H12" s="44">
        <f>649000+7000</f>
        <v>656000</v>
      </c>
      <c r="I12" s="44"/>
      <c r="J12" s="44"/>
      <c r="K12" s="44"/>
      <c r="L12" s="90"/>
      <c r="M12" s="90"/>
      <c r="N12" s="44"/>
    </row>
    <row r="13" spans="1:14" s="52" customFormat="1" ht="18.75" customHeight="1">
      <c r="A13" s="51">
        <v>3</v>
      </c>
      <c r="B13" s="52" t="s">
        <v>217</v>
      </c>
      <c r="C13" s="71" t="e">
        <f>#REF!+#REF!</f>
        <v>#REF!</v>
      </c>
      <c r="D13" s="44">
        <v>248632002</v>
      </c>
      <c r="E13" s="44">
        <f>174634603+35000000+3576935+5000000</f>
        <v>218211538</v>
      </c>
      <c r="F13" s="44">
        <f>D13-E13-H13-J13</f>
        <v>27871464</v>
      </c>
      <c r="G13" s="44"/>
      <c r="H13" s="44">
        <v>7000</v>
      </c>
      <c r="I13" s="44"/>
      <c r="J13" s="44">
        <v>2542000</v>
      </c>
      <c r="K13" s="44"/>
      <c r="L13" s="90"/>
      <c r="M13" s="90"/>
      <c r="N13" s="72"/>
    </row>
    <row r="14" spans="1:14" s="52" customFormat="1" ht="18.75" customHeight="1">
      <c r="A14" s="51">
        <v>4</v>
      </c>
      <c r="B14" s="53" t="s">
        <v>74</v>
      </c>
      <c r="C14" s="71" t="e">
        <f>#REF!+#REF!</f>
        <v>#REF!</v>
      </c>
      <c r="D14" s="44">
        <v>916391</v>
      </c>
      <c r="E14" s="44">
        <v>612500</v>
      </c>
      <c r="F14" s="44">
        <f>D14-E14-H14</f>
        <v>296891</v>
      </c>
      <c r="G14" s="44"/>
      <c r="H14" s="44">
        <v>7000</v>
      </c>
      <c r="I14" s="44"/>
      <c r="J14" s="44"/>
      <c r="K14" s="44"/>
      <c r="L14" s="90"/>
      <c r="M14" s="90"/>
      <c r="N14" s="73"/>
    </row>
    <row r="15" spans="1:14" s="52" customFormat="1" ht="18.75" customHeight="1">
      <c r="A15" s="51">
        <v>5</v>
      </c>
      <c r="B15" s="53" t="s">
        <v>69</v>
      </c>
      <c r="C15" s="71" t="e">
        <f>#REF!+#REF!</f>
        <v>#REF!</v>
      </c>
      <c r="D15" s="44">
        <f>6771720-15873-3849578-120549</f>
        <v>2785720</v>
      </c>
      <c r="E15" s="44">
        <f>633158+524000</f>
        <v>1157158</v>
      </c>
      <c r="F15" s="44">
        <f>D15-E15-H15-K15-L15</f>
        <v>1347483</v>
      </c>
      <c r="G15" s="44"/>
      <c r="H15" s="44">
        <v>132000</v>
      </c>
      <c r="I15" s="44"/>
      <c r="J15" s="44"/>
      <c r="K15" s="44">
        <v>149079</v>
      </c>
      <c r="L15" s="90"/>
      <c r="M15" s="90"/>
      <c r="N15" s="44"/>
    </row>
    <row r="16" spans="1:14" s="52" customFormat="1" ht="18.75" customHeight="1">
      <c r="A16" s="51">
        <v>6</v>
      </c>
      <c r="B16" s="54" t="s">
        <v>68</v>
      </c>
      <c r="C16" s="71" t="e">
        <f>#REF!+#REF!</f>
        <v>#REF!</v>
      </c>
      <c r="D16" s="44">
        <v>3322670</v>
      </c>
      <c r="E16" s="44">
        <f>751252+450000</f>
        <v>1201252</v>
      </c>
      <c r="F16" s="44">
        <f>D16-E16-H16</f>
        <v>2114418</v>
      </c>
      <c r="G16" s="44"/>
      <c r="H16" s="44">
        <v>7000</v>
      </c>
      <c r="I16" s="44"/>
      <c r="J16" s="44"/>
      <c r="K16" s="44"/>
      <c r="L16" s="90"/>
      <c r="M16" s="90"/>
      <c r="N16" s="44"/>
    </row>
    <row r="17" spans="1:14" s="52" customFormat="1" ht="18.75" customHeight="1">
      <c r="A17" s="51">
        <v>7</v>
      </c>
      <c r="B17" s="54" t="s">
        <v>67</v>
      </c>
      <c r="C17" s="71" t="e">
        <f>#REF!+#REF!</f>
        <v>#REF!</v>
      </c>
      <c r="D17" s="44">
        <v>1244473</v>
      </c>
      <c r="E17" s="44">
        <f>511573+321000</f>
        <v>832573</v>
      </c>
      <c r="F17" s="44">
        <f>D17-E17-H17</f>
        <v>404900</v>
      </c>
      <c r="G17" s="44"/>
      <c r="H17" s="44">
        <v>7000</v>
      </c>
      <c r="I17" s="44"/>
      <c r="J17" s="44"/>
      <c r="K17" s="44"/>
      <c r="L17" s="90"/>
      <c r="M17" s="90"/>
      <c r="N17" s="44"/>
    </row>
    <row r="18" spans="1:14" s="52" customFormat="1" ht="18.75" customHeight="1">
      <c r="A18" s="51">
        <v>8</v>
      </c>
      <c r="B18" s="54" t="s">
        <v>66</v>
      </c>
      <c r="C18" s="71" t="e">
        <f>#REF!+#REF!</f>
        <v>#REF!</v>
      </c>
      <c r="D18" s="44">
        <v>1145224</v>
      </c>
      <c r="E18" s="44">
        <f>497349+200000</f>
        <v>697349</v>
      </c>
      <c r="F18" s="44">
        <f>D18-E18-L18</f>
        <v>447875</v>
      </c>
      <c r="G18" s="44"/>
      <c r="H18" s="44"/>
      <c r="I18" s="44"/>
      <c r="J18" s="44"/>
      <c r="K18" s="44"/>
      <c r="L18" s="90"/>
      <c r="M18" s="90"/>
      <c r="N18" s="44"/>
    </row>
    <row r="19" spans="1:14" s="52" customFormat="1" ht="18.75" customHeight="1">
      <c r="A19" s="51">
        <v>9</v>
      </c>
      <c r="B19" s="54" t="s">
        <v>65</v>
      </c>
      <c r="C19" s="71" t="e">
        <f>#REF!+#REF!</f>
        <v>#REF!</v>
      </c>
      <c r="D19" s="44">
        <v>2090142</v>
      </c>
      <c r="E19" s="44">
        <f>1006790+700000</f>
        <v>1706790</v>
      </c>
      <c r="F19" s="44">
        <f>D19-E19-H19</f>
        <v>376352</v>
      </c>
      <c r="G19" s="44"/>
      <c r="H19" s="44">
        <v>7000</v>
      </c>
      <c r="I19" s="44"/>
      <c r="J19" s="44"/>
      <c r="K19" s="44"/>
      <c r="L19" s="90"/>
      <c r="M19" s="90"/>
      <c r="N19" s="44"/>
    </row>
    <row r="20" spans="1:14" s="52" customFormat="1" ht="18.75" customHeight="1">
      <c r="A20" s="51">
        <v>10</v>
      </c>
      <c r="B20" s="54" t="s">
        <v>61</v>
      </c>
      <c r="C20" s="71" t="e">
        <f>#REF!+#REF!</f>
        <v>#REF!</v>
      </c>
      <c r="D20" s="44">
        <f>8461125-73851-341447</f>
        <v>8045827</v>
      </c>
      <c r="E20" s="44">
        <f>767267+450000+300000</f>
        <v>1517267</v>
      </c>
      <c r="F20" s="44">
        <f>D20-E20-H20-I20</f>
        <v>471560</v>
      </c>
      <c r="G20" s="44"/>
      <c r="H20" s="44">
        <f>100000+7000</f>
        <v>107000</v>
      </c>
      <c r="I20" s="44">
        <v>5950000</v>
      </c>
      <c r="J20" s="44"/>
      <c r="K20" s="44"/>
      <c r="L20" s="90"/>
      <c r="M20" s="90"/>
      <c r="N20" s="44"/>
    </row>
    <row r="21" spans="1:15" s="52" customFormat="1" ht="18.75" customHeight="1">
      <c r="A21" s="51">
        <v>11</v>
      </c>
      <c r="B21" s="53" t="s">
        <v>22</v>
      </c>
      <c r="C21" s="71" t="e">
        <f>#REF!+#REF!</f>
        <v>#REF!</v>
      </c>
      <c r="D21" s="44">
        <v>44011651</v>
      </c>
      <c r="E21" s="44">
        <v>627539</v>
      </c>
      <c r="F21" s="44">
        <f>993847-627539</f>
        <v>366308</v>
      </c>
      <c r="G21" s="44"/>
      <c r="H21" s="44">
        <v>54500</v>
      </c>
      <c r="I21" s="44"/>
      <c r="J21" s="44"/>
      <c r="K21" s="44">
        <v>250000</v>
      </c>
      <c r="L21" s="90"/>
      <c r="M21" s="90"/>
      <c r="N21" s="44"/>
      <c r="O21" s="44">
        <f>26857577+10699850+5155877</f>
        <v>42713304</v>
      </c>
    </row>
    <row r="22" spans="1:14" s="52" customFormat="1" ht="18.75" customHeight="1">
      <c r="A22" s="51">
        <v>12</v>
      </c>
      <c r="B22" s="53" t="s">
        <v>24</v>
      </c>
      <c r="C22" s="71" t="e">
        <f>#REF!+#REF!</f>
        <v>#REF!</v>
      </c>
      <c r="D22" s="44">
        <f>1764124+2510241+8907307+1091119</f>
        <v>14272791</v>
      </c>
      <c r="E22" s="44">
        <v>1056083</v>
      </c>
      <c r="F22" s="44">
        <f>D22-E22-H22</f>
        <v>12993708</v>
      </c>
      <c r="G22" s="44"/>
      <c r="H22" s="44">
        <v>223000</v>
      </c>
      <c r="I22" s="44"/>
      <c r="J22" s="44"/>
      <c r="K22" s="44"/>
      <c r="L22" s="90"/>
      <c r="M22" s="90"/>
      <c r="N22" s="44"/>
    </row>
    <row r="23" spans="1:14" s="52" customFormat="1" ht="18.75" customHeight="1">
      <c r="A23" s="51">
        <v>13</v>
      </c>
      <c r="B23" s="53" t="s">
        <v>64</v>
      </c>
      <c r="C23" s="71" t="e">
        <f>#REF!+#REF!</f>
        <v>#REF!</v>
      </c>
      <c r="D23" s="44">
        <f>8545175-1000000</f>
        <v>7545175</v>
      </c>
      <c r="E23" s="44">
        <v>1617499</v>
      </c>
      <c r="F23" s="44">
        <f>D23-E23-H23</f>
        <v>4479676</v>
      </c>
      <c r="G23" s="44"/>
      <c r="H23" s="44">
        <f>1441000+7000</f>
        <v>1448000</v>
      </c>
      <c r="I23" s="44"/>
      <c r="J23" s="44"/>
      <c r="K23" s="44"/>
      <c r="L23" s="90"/>
      <c r="M23" s="90"/>
      <c r="N23" s="44"/>
    </row>
    <row r="24" spans="1:14" s="52" customFormat="1" ht="18.75" customHeight="1">
      <c r="A24" s="51">
        <v>14</v>
      </c>
      <c r="B24" s="54" t="s">
        <v>62</v>
      </c>
      <c r="C24" s="71" t="e">
        <f>#REF!+#REF!</f>
        <v>#REF!</v>
      </c>
      <c r="D24" s="44">
        <v>734281</v>
      </c>
      <c r="E24" s="44">
        <v>490263</v>
      </c>
      <c r="F24" s="44">
        <f>D24-E24-H24</f>
        <v>237018</v>
      </c>
      <c r="G24" s="44"/>
      <c r="H24" s="44">
        <v>7000</v>
      </c>
      <c r="I24" s="44"/>
      <c r="J24" s="44"/>
      <c r="K24" s="44"/>
      <c r="L24" s="90"/>
      <c r="M24" s="90"/>
      <c r="N24" s="44"/>
    </row>
    <row r="25" spans="1:14" s="52" customFormat="1" ht="18.75" customHeight="1">
      <c r="A25" s="51">
        <v>15</v>
      </c>
      <c r="B25" s="54" t="s">
        <v>63</v>
      </c>
      <c r="C25" s="71" t="e">
        <f>#REF!+#REF!</f>
        <v>#REF!</v>
      </c>
      <c r="D25" s="44">
        <v>766093</v>
      </c>
      <c r="E25" s="44">
        <v>415764</v>
      </c>
      <c r="F25" s="44">
        <f>D25-E25-H25</f>
        <v>343329</v>
      </c>
      <c r="G25" s="44"/>
      <c r="H25" s="44">
        <v>7000</v>
      </c>
      <c r="I25" s="44"/>
      <c r="J25" s="44"/>
      <c r="K25" s="44"/>
      <c r="L25" s="90"/>
      <c r="M25" s="90"/>
      <c r="N25" s="44"/>
    </row>
    <row r="26" spans="1:14" s="52" customFormat="1" ht="18.75" customHeight="1">
      <c r="A26" s="51">
        <v>16</v>
      </c>
      <c r="B26" s="53" t="s">
        <v>25</v>
      </c>
      <c r="C26" s="71" t="e">
        <f>#REF!+#REF!</f>
        <v>#REF!</v>
      </c>
      <c r="D26" s="44">
        <f>14814372-5000000</f>
        <v>9814372</v>
      </c>
      <c r="E26" s="44">
        <v>8465298</v>
      </c>
      <c r="F26" s="44">
        <f>D26-E26-H26</f>
        <v>639074</v>
      </c>
      <c r="G26" s="44"/>
      <c r="H26" s="44">
        <v>710000</v>
      </c>
      <c r="I26" s="44"/>
      <c r="J26" s="44"/>
      <c r="K26" s="44"/>
      <c r="L26" s="90"/>
      <c r="M26" s="90"/>
      <c r="N26" s="44"/>
    </row>
    <row r="27" spans="1:14" s="52" customFormat="1" ht="18.75" customHeight="1">
      <c r="A27" s="51">
        <v>17</v>
      </c>
      <c r="B27" s="53" t="s">
        <v>26</v>
      </c>
      <c r="C27" s="71" t="e">
        <f>#REF!+#REF!</f>
        <v>#REF!</v>
      </c>
      <c r="D27" s="44">
        <v>2789280</v>
      </c>
      <c r="E27" s="44"/>
      <c r="F27" s="44">
        <f>D27-H27</f>
        <v>2437280</v>
      </c>
      <c r="G27" s="44"/>
      <c r="H27" s="44">
        <v>352000</v>
      </c>
      <c r="I27" s="44"/>
      <c r="J27" s="44"/>
      <c r="K27" s="44"/>
      <c r="L27" s="90"/>
      <c r="M27" s="90"/>
      <c r="N27" s="44"/>
    </row>
    <row r="28" spans="1:14" s="52" customFormat="1" ht="18.75" customHeight="1">
      <c r="A28" s="51">
        <v>18</v>
      </c>
      <c r="B28" s="53" t="s">
        <v>32</v>
      </c>
      <c r="C28" s="71" t="e">
        <f>#REF!+#REF!</f>
        <v>#REF!</v>
      </c>
      <c r="D28" s="44">
        <f>87580*5</f>
        <v>437900</v>
      </c>
      <c r="E28" s="44">
        <f>58380*5</f>
        <v>291900</v>
      </c>
      <c r="F28" s="44">
        <f>D28-E28</f>
        <v>146000</v>
      </c>
      <c r="G28" s="44"/>
      <c r="H28" s="44"/>
      <c r="I28" s="44"/>
      <c r="J28" s="44"/>
      <c r="K28" s="44"/>
      <c r="L28" s="90"/>
      <c r="M28" s="90"/>
      <c r="N28" s="44"/>
    </row>
    <row r="29" spans="1:14" s="52" customFormat="1" ht="18.75" customHeight="1">
      <c r="A29" s="51">
        <v>19</v>
      </c>
      <c r="B29" s="53" t="s">
        <v>73</v>
      </c>
      <c r="C29" s="71"/>
      <c r="D29" s="44">
        <v>2231283</v>
      </c>
      <c r="E29" s="44">
        <f>1306553+300000</f>
        <v>1606553</v>
      </c>
      <c r="F29" s="44">
        <f>D29-E29-H29</f>
        <v>582730</v>
      </c>
      <c r="G29" s="44"/>
      <c r="H29" s="44">
        <f>35000+7000</f>
        <v>42000</v>
      </c>
      <c r="I29" s="44"/>
      <c r="J29" s="44"/>
      <c r="K29" s="44"/>
      <c r="L29" s="90"/>
      <c r="M29" s="90"/>
      <c r="N29" s="44"/>
    </row>
    <row r="30" spans="1:14" s="52" customFormat="1" ht="18.75" customHeight="1">
      <c r="A30" s="51">
        <v>20</v>
      </c>
      <c r="B30" s="53" t="s">
        <v>81</v>
      </c>
      <c r="C30" s="71"/>
      <c r="D30" s="44">
        <v>1757961</v>
      </c>
      <c r="E30" s="44">
        <f>1182756+350000</f>
        <v>1532756</v>
      </c>
      <c r="F30" s="44">
        <f>D30-E30</f>
        <v>225205</v>
      </c>
      <c r="G30" s="44"/>
      <c r="H30" s="44"/>
      <c r="I30" s="44"/>
      <c r="J30" s="44"/>
      <c r="K30" s="44"/>
      <c r="L30" s="90"/>
      <c r="M30" s="90"/>
      <c r="N30" s="44"/>
    </row>
    <row r="31" spans="1:14" s="52" customFormat="1" ht="18.75" customHeight="1">
      <c r="A31" s="51">
        <v>21</v>
      </c>
      <c r="B31" s="54" t="s">
        <v>218</v>
      </c>
      <c r="C31" s="71" t="e">
        <f>#REF!+#REF!</f>
        <v>#REF!</v>
      </c>
      <c r="D31" s="44">
        <v>3746356</v>
      </c>
      <c r="E31" s="44">
        <f>1155436+250000</f>
        <v>1405436</v>
      </c>
      <c r="F31" s="44">
        <f>D31-E31-H31</f>
        <v>2283920</v>
      </c>
      <c r="G31" s="44"/>
      <c r="H31" s="44">
        <v>57000</v>
      </c>
      <c r="I31" s="44"/>
      <c r="J31" s="44"/>
      <c r="K31" s="44"/>
      <c r="L31" s="90"/>
      <c r="M31" s="90"/>
      <c r="N31" s="44"/>
    </row>
    <row r="32" spans="1:14" s="52" customFormat="1" ht="18.75" customHeight="1">
      <c r="A32" s="51">
        <v>22</v>
      </c>
      <c r="B32" s="54" t="s">
        <v>219</v>
      </c>
      <c r="C32" s="71" t="e">
        <f>#REF!+#REF!</f>
        <v>#REF!</v>
      </c>
      <c r="D32" s="44">
        <v>1687456</v>
      </c>
      <c r="E32" s="44">
        <f>337546+195000</f>
        <v>532546</v>
      </c>
      <c r="F32" s="44">
        <f>D32-E32-H32-N32</f>
        <v>163790</v>
      </c>
      <c r="G32" s="44"/>
      <c r="H32" s="44">
        <v>33120</v>
      </c>
      <c r="I32" s="44"/>
      <c r="J32" s="44"/>
      <c r="K32" s="44"/>
      <c r="L32" s="90"/>
      <c r="M32" s="90"/>
      <c r="N32" s="44">
        <v>958000</v>
      </c>
    </row>
    <row r="33" spans="1:14" s="52" customFormat="1" ht="18.75" customHeight="1">
      <c r="A33" s="51">
        <v>23</v>
      </c>
      <c r="B33" s="54" t="s">
        <v>220</v>
      </c>
      <c r="C33" s="71" t="e">
        <f>#REF!+#REF!</f>
        <v>#REF!</v>
      </c>
      <c r="D33" s="44">
        <v>794209</v>
      </c>
      <c r="E33" s="44">
        <v>611568</v>
      </c>
      <c r="F33" s="44">
        <f>D33-E33</f>
        <v>182641</v>
      </c>
      <c r="G33" s="44"/>
      <c r="H33" s="44"/>
      <c r="I33" s="44"/>
      <c r="J33" s="44"/>
      <c r="K33" s="44"/>
      <c r="L33" s="90"/>
      <c r="M33" s="90"/>
      <c r="N33" s="44"/>
    </row>
    <row r="34" spans="1:14" s="52" customFormat="1" ht="18.75" customHeight="1">
      <c r="A34" s="51">
        <v>24</v>
      </c>
      <c r="B34" s="54" t="s">
        <v>221</v>
      </c>
      <c r="C34" s="71" t="e">
        <f>#REF!+#REF!</f>
        <v>#REF!</v>
      </c>
      <c r="D34" s="44">
        <v>628945</v>
      </c>
      <c r="E34" s="44">
        <v>402500</v>
      </c>
      <c r="F34" s="44">
        <f>D34-E34-H34</f>
        <v>219445</v>
      </c>
      <c r="G34" s="44"/>
      <c r="H34" s="44">
        <v>7000</v>
      </c>
      <c r="I34" s="44"/>
      <c r="J34" s="44"/>
      <c r="K34" s="44"/>
      <c r="L34" s="90"/>
      <c r="M34" s="90"/>
      <c r="N34" s="44"/>
    </row>
    <row r="35" spans="1:14" s="52" customFormat="1" ht="18.75" customHeight="1">
      <c r="A35" s="51">
        <v>25</v>
      </c>
      <c r="B35" s="54" t="s">
        <v>222</v>
      </c>
      <c r="C35" s="71" t="e">
        <f>#REF!+#REF!</f>
        <v>#REF!</v>
      </c>
      <c r="D35" s="44">
        <v>730716</v>
      </c>
      <c r="E35" s="44">
        <v>475985</v>
      </c>
      <c r="F35" s="44">
        <f>D35-E35</f>
        <v>254731</v>
      </c>
      <c r="G35" s="44"/>
      <c r="H35" s="44"/>
      <c r="I35" s="44"/>
      <c r="J35" s="44"/>
      <c r="K35" s="44"/>
      <c r="L35" s="90"/>
      <c r="M35" s="90"/>
      <c r="N35" s="44"/>
    </row>
    <row r="36" spans="1:14" s="52" customFormat="1" ht="18.75" customHeight="1">
      <c r="A36" s="51">
        <v>26</v>
      </c>
      <c r="B36" s="54" t="s">
        <v>223</v>
      </c>
      <c r="C36" s="71" t="e">
        <f>#REF!+#REF!</f>
        <v>#REF!</v>
      </c>
      <c r="D36" s="44">
        <v>557300</v>
      </c>
      <c r="E36" s="44">
        <v>367354</v>
      </c>
      <c r="F36" s="44">
        <f>D36-E36-H36</f>
        <v>182946</v>
      </c>
      <c r="G36" s="44"/>
      <c r="H36" s="44">
        <v>7000</v>
      </c>
      <c r="I36" s="44"/>
      <c r="J36" s="44"/>
      <c r="K36" s="44"/>
      <c r="L36" s="90"/>
      <c r="M36" s="90"/>
      <c r="N36" s="44"/>
    </row>
    <row r="37" spans="1:14" s="74" customFormat="1" ht="18.75" customHeight="1">
      <c r="A37" s="51">
        <v>27</v>
      </c>
      <c r="B37" s="54" t="s">
        <v>224</v>
      </c>
      <c r="C37" s="71"/>
      <c r="D37" s="44">
        <v>157657</v>
      </c>
      <c r="E37" s="44">
        <v>114425</v>
      </c>
      <c r="F37" s="44">
        <f>D37-E37</f>
        <v>43232</v>
      </c>
      <c r="G37" s="44"/>
      <c r="H37" s="44"/>
      <c r="I37" s="44"/>
      <c r="J37" s="44"/>
      <c r="K37" s="44"/>
      <c r="L37" s="90"/>
      <c r="M37" s="90"/>
      <c r="N37" s="44"/>
    </row>
    <row r="38" spans="1:14" s="74" customFormat="1" ht="23.25" customHeight="1">
      <c r="A38" s="51">
        <v>28</v>
      </c>
      <c r="B38" s="55" t="s">
        <v>216</v>
      </c>
      <c r="C38" s="76"/>
      <c r="D38" s="75">
        <f>23436226+31326713</f>
        <v>54762939</v>
      </c>
      <c r="E38" s="75"/>
      <c r="F38" s="75"/>
      <c r="G38" s="75"/>
      <c r="H38" s="75"/>
      <c r="I38" s="75"/>
      <c r="J38" s="75"/>
      <c r="K38" s="75"/>
      <c r="L38" s="91"/>
      <c r="M38" s="91">
        <v>54762939</v>
      </c>
      <c r="N38" s="75"/>
    </row>
    <row r="39" spans="1:15" s="74" customFormat="1" ht="23.25" customHeight="1">
      <c r="A39" s="51">
        <v>29</v>
      </c>
      <c r="B39" s="55" t="s">
        <v>401</v>
      </c>
      <c r="C39" s="76"/>
      <c r="D39" s="75">
        <f>SUM(E39:O39)</f>
        <v>150862541</v>
      </c>
      <c r="E39" s="75"/>
      <c r="F39" s="75">
        <f>5978000+15000000-3000000</f>
        <v>17978000</v>
      </c>
      <c r="G39" s="75"/>
      <c r="H39" s="75">
        <v>2895000</v>
      </c>
      <c r="I39" s="75">
        <v>5890000</v>
      </c>
      <c r="J39" s="75">
        <v>4526000</v>
      </c>
      <c r="K39" s="75">
        <v>98250000</v>
      </c>
      <c r="L39" s="91">
        <f>3152605+4250000+2035936</f>
        <v>9438541</v>
      </c>
      <c r="M39" s="91"/>
      <c r="N39" s="75">
        <v>2100000</v>
      </c>
      <c r="O39" s="75">
        <v>9785000</v>
      </c>
    </row>
    <row r="40" spans="1:15" s="74" customFormat="1" ht="24.75" customHeight="1">
      <c r="A40" s="51">
        <v>30</v>
      </c>
      <c r="B40" s="96" t="s">
        <v>79</v>
      </c>
      <c r="C40" s="76"/>
      <c r="D40" s="75">
        <f>1760000</f>
        <v>1760000</v>
      </c>
      <c r="E40" s="75"/>
      <c r="F40" s="75"/>
      <c r="G40" s="75">
        <v>760000</v>
      </c>
      <c r="H40" s="75"/>
      <c r="I40" s="75"/>
      <c r="J40" s="75"/>
      <c r="K40" s="75"/>
      <c r="L40" s="91"/>
      <c r="M40" s="91"/>
      <c r="N40" s="75"/>
      <c r="O40" s="75">
        <v>1000000</v>
      </c>
    </row>
    <row r="41" spans="1:15" s="74" customFormat="1" ht="24.75" customHeight="1">
      <c r="A41" s="51">
        <v>31</v>
      </c>
      <c r="B41" s="96" t="s">
        <v>33</v>
      </c>
      <c r="C41" s="76"/>
      <c r="D41" s="75">
        <f>1104000+5000000</f>
        <v>6104000</v>
      </c>
      <c r="E41" s="75"/>
      <c r="F41" s="75">
        <f>D41</f>
        <v>6104000</v>
      </c>
      <c r="G41" s="75"/>
      <c r="H41" s="75"/>
      <c r="I41" s="75"/>
      <c r="J41" s="75"/>
      <c r="K41" s="75"/>
      <c r="L41" s="91"/>
      <c r="M41" s="91"/>
      <c r="N41" s="75"/>
      <c r="O41" s="91"/>
    </row>
    <row r="42" spans="1:14" s="11" customFormat="1" ht="18.75" customHeight="1">
      <c r="A42" s="46"/>
      <c r="B42" s="56"/>
      <c r="C42" s="77"/>
      <c r="D42" s="78"/>
      <c r="E42" s="78"/>
      <c r="F42" s="78"/>
      <c r="G42" s="78"/>
      <c r="H42" s="78"/>
      <c r="I42" s="78"/>
      <c r="J42" s="78"/>
      <c r="K42" s="78"/>
      <c r="L42" s="92"/>
      <c r="M42" s="92"/>
      <c r="N42" s="78"/>
    </row>
    <row r="43" spans="2:3" ht="20.25" customHeight="1">
      <c r="B43" s="1"/>
      <c r="C43" s="1"/>
    </row>
    <row r="44" spans="2:3" ht="20.25" customHeight="1">
      <c r="B44" s="1"/>
      <c r="C44" s="1"/>
    </row>
    <row r="45" spans="2:3" ht="20.25" customHeight="1">
      <c r="B45" s="1"/>
      <c r="C45" s="1"/>
    </row>
    <row r="46" spans="2:3" ht="20.25" customHeight="1">
      <c r="B46" s="1"/>
      <c r="C46" s="1"/>
    </row>
    <row r="47" spans="2:3" ht="20.25" customHeight="1">
      <c r="B47" s="1"/>
      <c r="C47" s="1"/>
    </row>
    <row r="48" spans="2:3" ht="20.25" customHeight="1">
      <c r="B48" s="1"/>
      <c r="C48" s="1"/>
    </row>
    <row r="49" spans="2:3" ht="20.25" customHeight="1">
      <c r="B49" s="1"/>
      <c r="C49" s="1"/>
    </row>
    <row r="50" spans="2:3" ht="20.25" customHeight="1">
      <c r="B50" s="1"/>
      <c r="C50" s="1"/>
    </row>
    <row r="51" spans="2:3" ht="20.25" customHeight="1">
      <c r="B51" s="1"/>
      <c r="C51" s="1"/>
    </row>
    <row r="52" spans="2:3" ht="20.25" customHeight="1">
      <c r="B52" s="1"/>
      <c r="C52" s="1"/>
    </row>
    <row r="53" spans="2:3" ht="20.25" customHeight="1">
      <c r="B53" s="1"/>
      <c r="C53" s="1"/>
    </row>
    <row r="54" spans="2:3" ht="20.25" customHeight="1">
      <c r="B54" s="1"/>
      <c r="C54" s="1"/>
    </row>
    <row r="55" spans="2:3" ht="20.25" customHeight="1">
      <c r="B55" s="1"/>
      <c r="C55" s="1"/>
    </row>
    <row r="56" spans="2:3" ht="20.25" customHeight="1">
      <c r="B56" s="1"/>
      <c r="C56" s="1"/>
    </row>
    <row r="57" spans="2:3" ht="20.25" customHeight="1">
      <c r="B57" s="1"/>
      <c r="C57" s="1"/>
    </row>
    <row r="60" spans="12:15" ht="18.75">
      <c r="L60" s="156" t="s">
        <v>58</v>
      </c>
      <c r="M60" s="156"/>
      <c r="N60" s="156"/>
      <c r="O60" s="156"/>
    </row>
    <row r="61" spans="1:15" s="12" customFormat="1" ht="25.5" customHeight="1">
      <c r="A61" s="149" t="s">
        <v>97</v>
      </c>
      <c r="B61" s="149"/>
      <c r="C61" s="149"/>
      <c r="D61" s="149"/>
      <c r="E61" s="149"/>
      <c r="F61" s="149"/>
      <c r="G61" s="149"/>
      <c r="H61" s="149"/>
      <c r="I61" s="149"/>
      <c r="J61" s="149"/>
      <c r="K61" s="149"/>
      <c r="L61" s="149"/>
      <c r="M61" s="149"/>
      <c r="N61" s="149"/>
      <c r="O61" s="149"/>
    </row>
    <row r="62" spans="1:14" s="12" customFormat="1" ht="25.5" customHeight="1" hidden="1">
      <c r="A62" s="152" t="s">
        <v>53</v>
      </c>
      <c r="B62" s="152"/>
      <c r="C62" s="152"/>
      <c r="D62" s="152"/>
      <c r="E62" s="152"/>
      <c r="F62" s="152"/>
      <c r="G62" s="152"/>
      <c r="H62" s="152"/>
      <c r="I62" s="152"/>
      <c r="J62" s="152"/>
      <c r="K62" s="152"/>
      <c r="L62" s="152"/>
      <c r="M62" s="152"/>
      <c r="N62" s="152"/>
    </row>
    <row r="63" spans="1:15" s="12" customFormat="1" ht="18.75" customHeight="1">
      <c r="A63" s="152" t="s">
        <v>228</v>
      </c>
      <c r="B63" s="152"/>
      <c r="C63" s="152"/>
      <c r="D63" s="152"/>
      <c r="E63" s="152"/>
      <c r="F63" s="152"/>
      <c r="G63" s="152"/>
      <c r="H63" s="152"/>
      <c r="I63" s="152"/>
      <c r="J63" s="152"/>
      <c r="K63" s="152"/>
      <c r="L63" s="152"/>
      <c r="M63" s="152"/>
      <c r="N63" s="152"/>
      <c r="O63" s="152"/>
    </row>
    <row r="64" spans="1:15" s="12" customFormat="1" ht="21" customHeight="1">
      <c r="A64" s="9"/>
      <c r="B64" s="9"/>
      <c r="C64" s="9"/>
      <c r="D64" s="9"/>
      <c r="E64" s="82"/>
      <c r="F64" s="9"/>
      <c r="G64" s="9"/>
      <c r="H64" s="9"/>
      <c r="I64" s="9"/>
      <c r="J64" s="9"/>
      <c r="K64" s="9"/>
      <c r="L64" s="87"/>
      <c r="M64" s="149" t="s">
        <v>227</v>
      </c>
      <c r="N64" s="149"/>
      <c r="O64" s="82"/>
    </row>
    <row r="65" spans="1:15" ht="15.75" customHeight="1">
      <c r="A65" s="5"/>
      <c r="B65" s="6"/>
      <c r="C65" s="4"/>
      <c r="D65" s="3"/>
      <c r="E65" s="83"/>
      <c r="F65" s="84"/>
      <c r="G65" s="85"/>
      <c r="H65" s="85"/>
      <c r="I65" s="85"/>
      <c r="J65" s="85"/>
      <c r="K65" s="85"/>
      <c r="L65" s="88"/>
      <c r="M65" s="88"/>
      <c r="N65" s="86"/>
      <c r="O65" s="86"/>
    </row>
    <row r="66" spans="1:15" s="68" customFormat="1" ht="22.5" customHeight="1">
      <c r="A66" s="157" t="s">
        <v>0</v>
      </c>
      <c r="B66" s="157" t="s">
        <v>27</v>
      </c>
      <c r="C66" s="102" t="s">
        <v>48</v>
      </c>
      <c r="D66" s="162" t="s">
        <v>98</v>
      </c>
      <c r="E66" s="159" t="s">
        <v>49</v>
      </c>
      <c r="F66" s="160"/>
      <c r="G66" s="160"/>
      <c r="H66" s="160"/>
      <c r="I66" s="160"/>
      <c r="J66" s="160"/>
      <c r="K66" s="160"/>
      <c r="L66" s="160"/>
      <c r="M66" s="160"/>
      <c r="N66" s="160"/>
      <c r="O66" s="161"/>
    </row>
    <row r="67" spans="1:15" s="68" customFormat="1" ht="60.75" customHeight="1">
      <c r="A67" s="158"/>
      <c r="B67" s="158"/>
      <c r="C67" s="69" t="s">
        <v>47</v>
      </c>
      <c r="D67" s="163"/>
      <c r="E67" s="94" t="s">
        <v>50</v>
      </c>
      <c r="F67" s="94" t="s">
        <v>55</v>
      </c>
      <c r="G67" s="94" t="s">
        <v>71</v>
      </c>
      <c r="H67" s="94"/>
      <c r="I67" s="94"/>
      <c r="J67" s="94" t="s">
        <v>226</v>
      </c>
      <c r="K67" s="94"/>
      <c r="L67" s="95" t="s">
        <v>80</v>
      </c>
      <c r="M67" s="95" t="s">
        <v>225</v>
      </c>
      <c r="N67" s="94" t="s">
        <v>34</v>
      </c>
      <c r="O67" s="94" t="s">
        <v>72</v>
      </c>
    </row>
    <row r="68" spans="1:15" s="70" customFormat="1" ht="21.75" customHeight="1">
      <c r="A68" s="79">
        <v>1</v>
      </c>
      <c r="B68" s="79">
        <v>2</v>
      </c>
      <c r="C68" s="79" t="s">
        <v>52</v>
      </c>
      <c r="D68" s="80">
        <v>6</v>
      </c>
      <c r="E68" s="80">
        <v>7</v>
      </c>
      <c r="F68" s="80">
        <v>8</v>
      </c>
      <c r="G68" s="80">
        <v>9</v>
      </c>
      <c r="H68" s="80"/>
      <c r="I68" s="80"/>
      <c r="J68" s="80">
        <v>10</v>
      </c>
      <c r="K68" s="80"/>
      <c r="L68" s="89">
        <v>12</v>
      </c>
      <c r="M68" s="89">
        <v>13</v>
      </c>
      <c r="N68" s="80">
        <v>14</v>
      </c>
      <c r="O68" s="80">
        <v>15</v>
      </c>
    </row>
    <row r="69" spans="1:17" s="17" customFormat="1" ht="18.75" customHeight="1">
      <c r="A69" s="103" t="s">
        <v>2</v>
      </c>
      <c r="B69" s="104" t="s">
        <v>9</v>
      </c>
      <c r="C69" s="105" t="e">
        <f>C70+C71+C72+#REF!+#REF!+C73+C74+C80+C81+C82+C85+C86+C87+#REF!+#REF!+#REF!+C97</f>
        <v>#REF!</v>
      </c>
      <c r="D69" s="105" t="e">
        <f aca="true" t="shared" si="1" ref="D69:O69">SUM(D70:D101)</f>
        <v>#REF!</v>
      </c>
      <c r="E69" s="105">
        <f t="shared" si="1"/>
        <v>198463701</v>
      </c>
      <c r="F69" s="105" t="e">
        <f t="shared" si="1"/>
        <v>#REF!</v>
      </c>
      <c r="G69" s="105">
        <f t="shared" si="1"/>
        <v>760000</v>
      </c>
      <c r="H69" s="105"/>
      <c r="I69" s="105"/>
      <c r="J69" s="105">
        <f t="shared" si="1"/>
        <v>910546</v>
      </c>
      <c r="K69" s="105"/>
      <c r="L69" s="105">
        <f t="shared" si="1"/>
        <v>6777382</v>
      </c>
      <c r="M69" s="105">
        <f t="shared" si="1"/>
        <v>72014674</v>
      </c>
      <c r="N69" s="105">
        <f t="shared" si="1"/>
        <v>300000</v>
      </c>
      <c r="O69" s="105">
        <f t="shared" si="1"/>
        <v>36743219</v>
      </c>
      <c r="Q69" s="31"/>
    </row>
    <row r="70" spans="1:14" s="52" customFormat="1" ht="18.75" customHeight="1">
      <c r="A70" s="51">
        <v>1</v>
      </c>
      <c r="B70" s="52" t="s">
        <v>70</v>
      </c>
      <c r="C70" s="71" t="e">
        <f>#REF!+#REF!</f>
        <v>#REF!</v>
      </c>
      <c r="D70" s="44">
        <v>10302167</v>
      </c>
      <c r="E70" s="44">
        <v>4651012</v>
      </c>
      <c r="F70" s="44" t="e">
        <f>D70-E70-G70-J70-#REF!-L70-M70-N70-O70</f>
        <v>#REF!</v>
      </c>
      <c r="G70" s="44"/>
      <c r="H70" s="44"/>
      <c r="I70" s="44"/>
      <c r="J70" s="44"/>
      <c r="K70" s="44"/>
      <c r="L70" s="90"/>
      <c r="M70" s="90"/>
      <c r="N70" s="44"/>
    </row>
    <row r="71" spans="1:14" s="52" customFormat="1" ht="21" customHeight="1">
      <c r="A71" s="51">
        <v>2</v>
      </c>
      <c r="B71" s="52" t="s">
        <v>23</v>
      </c>
      <c r="C71" s="71" t="e">
        <f>#REF!+#REF!</f>
        <v>#REF!</v>
      </c>
      <c r="D71" s="44">
        <f>11483369-1151137</f>
        <v>10332232</v>
      </c>
      <c r="E71" s="44">
        <v>3038681</v>
      </c>
      <c r="F71" s="44">
        <f>D71-E71-L71-G71</f>
        <v>7293551</v>
      </c>
      <c r="G71" s="44"/>
      <c r="H71" s="44"/>
      <c r="I71" s="44"/>
      <c r="J71" s="44"/>
      <c r="K71" s="44"/>
      <c r="L71" s="90"/>
      <c r="M71" s="90"/>
      <c r="N71" s="44"/>
    </row>
    <row r="72" spans="1:14" s="52" customFormat="1" ht="18.75" customHeight="1">
      <c r="A72" s="51">
        <v>3</v>
      </c>
      <c r="B72" s="52" t="s">
        <v>217</v>
      </c>
      <c r="C72" s="71" t="e">
        <f>#REF!+#REF!</f>
        <v>#REF!</v>
      </c>
      <c r="D72" s="44">
        <f>226019564-6000477+5504950</f>
        <v>225524037</v>
      </c>
      <c r="E72" s="44">
        <v>174634603</v>
      </c>
      <c r="F72" s="44">
        <f>D72-E72-L72-M72-J72</f>
        <v>30622826</v>
      </c>
      <c r="G72" s="44"/>
      <c r="H72" s="44"/>
      <c r="I72" s="44"/>
      <c r="J72" s="44">
        <v>126728</v>
      </c>
      <c r="K72" s="44"/>
      <c r="L72" s="90"/>
      <c r="M72" s="90">
        <f>7796241+6838689+5504950</f>
        <v>20139880</v>
      </c>
      <c r="N72" s="72"/>
    </row>
    <row r="73" spans="1:14" s="52" customFormat="1" ht="18.75" customHeight="1">
      <c r="A73" s="51">
        <v>4</v>
      </c>
      <c r="B73" s="53" t="s">
        <v>74</v>
      </c>
      <c r="C73" s="71" t="e">
        <f>#REF!+#REF!</f>
        <v>#REF!</v>
      </c>
      <c r="D73" s="44">
        <v>979767</v>
      </c>
      <c r="E73" s="44">
        <v>526659</v>
      </c>
      <c r="F73" s="44">
        <f>D73-E73-L73</f>
        <v>453108</v>
      </c>
      <c r="G73" s="44"/>
      <c r="H73" s="44"/>
      <c r="I73" s="44"/>
      <c r="J73" s="44"/>
      <c r="K73" s="44"/>
      <c r="L73" s="90"/>
      <c r="M73" s="90"/>
      <c r="N73" s="73"/>
    </row>
    <row r="74" spans="1:14" s="52" customFormat="1" ht="18.75" customHeight="1">
      <c r="A74" s="51">
        <v>5</v>
      </c>
      <c r="B74" s="53" t="s">
        <v>69</v>
      </c>
      <c r="C74" s="71" t="e">
        <f>#REF!+#REF!</f>
        <v>#REF!</v>
      </c>
      <c r="D74" s="44">
        <f>8717164-823300</f>
        <v>7893864</v>
      </c>
      <c r="E74" s="44">
        <v>633158</v>
      </c>
      <c r="F74" s="44">
        <f>D74-E74-M74-L74</f>
        <v>1922118</v>
      </c>
      <c r="G74" s="44"/>
      <c r="H74" s="44"/>
      <c r="I74" s="44"/>
      <c r="J74" s="44"/>
      <c r="K74" s="44"/>
      <c r="L74" s="90">
        <v>5338588</v>
      </c>
      <c r="M74" s="90"/>
      <c r="N74" s="44"/>
    </row>
    <row r="75" spans="1:14" s="52" customFormat="1" ht="18.75" customHeight="1">
      <c r="A75" s="51">
        <v>6</v>
      </c>
      <c r="B75" s="54" t="s">
        <v>68</v>
      </c>
      <c r="C75" s="71" t="e">
        <f>#REF!+#REF!</f>
        <v>#REF!</v>
      </c>
      <c r="D75" s="44">
        <v>4794620</v>
      </c>
      <c r="E75" s="44">
        <v>751252</v>
      </c>
      <c r="F75" s="44">
        <f>D75-E75</f>
        <v>4043368</v>
      </c>
      <c r="G75" s="44"/>
      <c r="H75" s="44"/>
      <c r="I75" s="44"/>
      <c r="J75" s="44"/>
      <c r="K75" s="44"/>
      <c r="L75" s="90"/>
      <c r="M75" s="90"/>
      <c r="N75" s="44"/>
    </row>
    <row r="76" spans="1:14" s="52" customFormat="1" ht="18.75" customHeight="1">
      <c r="A76" s="51">
        <v>7</v>
      </c>
      <c r="B76" s="54" t="s">
        <v>67</v>
      </c>
      <c r="C76" s="71" t="e">
        <f>#REF!+#REF!</f>
        <v>#REF!</v>
      </c>
      <c r="D76" s="44">
        <f>1068923-200000</f>
        <v>868923</v>
      </c>
      <c r="E76" s="44">
        <v>511573</v>
      </c>
      <c r="F76" s="44">
        <f>D76-E76-L76</f>
        <v>357350</v>
      </c>
      <c r="G76" s="44"/>
      <c r="H76" s="44"/>
      <c r="I76" s="44"/>
      <c r="J76" s="44"/>
      <c r="K76" s="44"/>
      <c r="L76" s="90"/>
      <c r="M76" s="90"/>
      <c r="N76" s="44"/>
    </row>
    <row r="77" spans="1:14" s="52" customFormat="1" ht="18.75" customHeight="1">
      <c r="A77" s="51">
        <v>8</v>
      </c>
      <c r="B77" s="54" t="s">
        <v>66</v>
      </c>
      <c r="C77" s="71" t="e">
        <f>#REF!+#REF!</f>
        <v>#REF!</v>
      </c>
      <c r="D77" s="44">
        <f>1054808-200000</f>
        <v>854808</v>
      </c>
      <c r="E77" s="44">
        <v>497349</v>
      </c>
      <c r="F77" s="44">
        <f>D77-E77-L77</f>
        <v>357459</v>
      </c>
      <c r="G77" s="44"/>
      <c r="H77" s="44"/>
      <c r="I77" s="44"/>
      <c r="J77" s="44"/>
      <c r="K77" s="44"/>
      <c r="L77" s="90"/>
      <c r="M77" s="90"/>
      <c r="N77" s="44"/>
    </row>
    <row r="78" spans="1:14" s="52" customFormat="1" ht="18.75" customHeight="1">
      <c r="A78" s="51">
        <v>9</v>
      </c>
      <c r="B78" s="54" t="s">
        <v>65</v>
      </c>
      <c r="C78" s="71" t="e">
        <f>#REF!+#REF!</f>
        <v>#REF!</v>
      </c>
      <c r="D78" s="44">
        <v>2120586</v>
      </c>
      <c r="E78" s="44">
        <v>1006790</v>
      </c>
      <c r="F78" s="44">
        <f>D78-E78-M78</f>
        <v>1113796</v>
      </c>
      <c r="G78" s="44"/>
      <c r="H78" s="44"/>
      <c r="I78" s="44"/>
      <c r="J78" s="44"/>
      <c r="K78" s="44"/>
      <c r="L78" s="90"/>
      <c r="M78" s="90"/>
      <c r="N78" s="44"/>
    </row>
    <row r="79" spans="1:14" s="52" customFormat="1" ht="18.75" customHeight="1">
      <c r="A79" s="51">
        <v>10</v>
      </c>
      <c r="B79" s="54" t="s">
        <v>61</v>
      </c>
      <c r="C79" s="71" t="e">
        <f>#REF!+#REF!</f>
        <v>#REF!</v>
      </c>
      <c r="D79" s="44">
        <f>3111918-90578</f>
        <v>3021340</v>
      </c>
      <c r="E79" s="44">
        <v>767267</v>
      </c>
      <c r="F79" s="44">
        <f>D79-E79-L79-M79</f>
        <v>1804073</v>
      </c>
      <c r="G79" s="44"/>
      <c r="H79" s="44"/>
      <c r="I79" s="44"/>
      <c r="J79" s="44"/>
      <c r="K79" s="44"/>
      <c r="L79" s="90"/>
      <c r="M79" s="90">
        <v>450000</v>
      </c>
      <c r="N79" s="44"/>
    </row>
    <row r="80" spans="1:15" s="52" customFormat="1" ht="18.75" customHeight="1">
      <c r="A80" s="51">
        <v>11</v>
      </c>
      <c r="B80" s="53" t="s">
        <v>22</v>
      </c>
      <c r="C80" s="71" t="e">
        <f>#REF!+#REF!</f>
        <v>#REF!</v>
      </c>
      <c r="D80" s="44">
        <f>41634423-3153537</f>
        <v>38480886</v>
      </c>
      <c r="E80" s="44">
        <v>864372</v>
      </c>
      <c r="F80" s="44">
        <f>D80-E80-N80-O80</f>
        <v>573295</v>
      </c>
      <c r="G80" s="44"/>
      <c r="H80" s="44"/>
      <c r="I80" s="44"/>
      <c r="J80" s="44"/>
      <c r="K80" s="44"/>
      <c r="L80" s="90"/>
      <c r="M80" s="90"/>
      <c r="N80" s="44">
        <v>300000</v>
      </c>
      <c r="O80" s="44">
        <f>8901982+27841237</f>
        <v>36743219</v>
      </c>
    </row>
    <row r="81" spans="1:14" s="52" customFormat="1" ht="18.75" customHeight="1">
      <c r="A81" s="51">
        <v>12</v>
      </c>
      <c r="B81" s="53" t="s">
        <v>24</v>
      </c>
      <c r="C81" s="71" t="e">
        <f>#REF!+#REF!</f>
        <v>#REF!</v>
      </c>
      <c r="D81" s="44">
        <f>79485586-542974-46642313-2199083</f>
        <v>30101216</v>
      </c>
      <c r="E81" s="44">
        <v>1056083</v>
      </c>
      <c r="F81" s="44">
        <f>D81-E81-M81-L81</f>
        <v>29045133</v>
      </c>
      <c r="G81" s="44"/>
      <c r="H81" s="44"/>
      <c r="I81" s="44"/>
      <c r="J81" s="44"/>
      <c r="K81" s="44"/>
      <c r="L81" s="90"/>
      <c r="M81" s="90"/>
      <c r="N81" s="44"/>
    </row>
    <row r="82" spans="1:14" s="52" customFormat="1" ht="18.75" customHeight="1">
      <c r="A82" s="51">
        <v>13</v>
      </c>
      <c r="B82" s="53" t="s">
        <v>64</v>
      </c>
      <c r="C82" s="71" t="e">
        <f>#REF!+#REF!</f>
        <v>#REF!</v>
      </c>
      <c r="D82" s="44">
        <f>3078696</f>
        <v>3078696</v>
      </c>
      <c r="E82" s="44">
        <v>1617499</v>
      </c>
      <c r="F82" s="44">
        <f>D82-E82-J82</f>
        <v>1177379</v>
      </c>
      <c r="G82" s="44"/>
      <c r="H82" s="44"/>
      <c r="I82" s="44"/>
      <c r="J82" s="44">
        <v>283818</v>
      </c>
      <c r="K82" s="44"/>
      <c r="L82" s="90"/>
      <c r="M82" s="90"/>
      <c r="N82" s="44"/>
    </row>
    <row r="83" spans="1:14" s="52" customFormat="1" ht="18.75" customHeight="1">
      <c r="A83" s="51">
        <v>14</v>
      </c>
      <c r="B83" s="54" t="s">
        <v>62</v>
      </c>
      <c r="C83" s="71" t="e">
        <f>#REF!+#REF!</f>
        <v>#REF!</v>
      </c>
      <c r="D83" s="44">
        <v>784250</v>
      </c>
      <c r="E83" s="44">
        <v>490263</v>
      </c>
      <c r="F83" s="44">
        <f>D83-E83</f>
        <v>293987</v>
      </c>
      <c r="G83" s="44"/>
      <c r="H83" s="44"/>
      <c r="I83" s="44"/>
      <c r="J83" s="44"/>
      <c r="K83" s="44"/>
      <c r="L83" s="90"/>
      <c r="M83" s="90"/>
      <c r="N83" s="44"/>
    </row>
    <row r="84" spans="1:14" s="52" customFormat="1" ht="18.75" customHeight="1">
      <c r="A84" s="51">
        <v>15</v>
      </c>
      <c r="B84" s="54" t="s">
        <v>63</v>
      </c>
      <c r="C84" s="71" t="e">
        <f>#REF!+#REF!</f>
        <v>#REF!</v>
      </c>
      <c r="D84" s="44">
        <v>791267</v>
      </c>
      <c r="E84" s="44">
        <v>415764</v>
      </c>
      <c r="F84" s="44">
        <f>D84-E84</f>
        <v>375503</v>
      </c>
      <c r="G84" s="44"/>
      <c r="H84" s="44"/>
      <c r="I84" s="44"/>
      <c r="J84" s="44"/>
      <c r="K84" s="44"/>
      <c r="L84" s="90"/>
      <c r="M84" s="90"/>
      <c r="N84" s="44"/>
    </row>
    <row r="85" spans="1:14" s="52" customFormat="1" ht="18.75" customHeight="1">
      <c r="A85" s="51">
        <v>16</v>
      </c>
      <c r="B85" s="53" t="s">
        <v>25</v>
      </c>
      <c r="C85" s="71" t="e">
        <f>#REF!+#REF!</f>
        <v>#REF!</v>
      </c>
      <c r="D85" s="44">
        <v>7169428</v>
      </c>
      <c r="E85" s="44">
        <v>350000</v>
      </c>
      <c r="F85" s="44">
        <f>D85-E85-M85</f>
        <v>5734428</v>
      </c>
      <c r="G85" s="44"/>
      <c r="H85" s="44"/>
      <c r="I85" s="44"/>
      <c r="J85" s="44"/>
      <c r="K85" s="44"/>
      <c r="L85" s="90"/>
      <c r="M85" s="90">
        <v>1085000</v>
      </c>
      <c r="N85" s="44"/>
    </row>
    <row r="86" spans="1:14" s="52" customFormat="1" ht="18.75" customHeight="1">
      <c r="A86" s="51">
        <v>17</v>
      </c>
      <c r="B86" s="53" t="s">
        <v>26</v>
      </c>
      <c r="C86" s="71" t="e">
        <f>#REF!+#REF!</f>
        <v>#REF!</v>
      </c>
      <c r="D86" s="44">
        <v>4004000</v>
      </c>
      <c r="E86" s="44"/>
      <c r="F86" s="44">
        <f>D86-M86</f>
        <v>2019000</v>
      </c>
      <c r="G86" s="44"/>
      <c r="H86" s="44"/>
      <c r="I86" s="44"/>
      <c r="J86" s="44"/>
      <c r="K86" s="44"/>
      <c r="L86" s="90"/>
      <c r="M86" s="90">
        <v>1985000</v>
      </c>
      <c r="N86" s="44"/>
    </row>
    <row r="87" spans="1:14" s="52" customFormat="1" ht="18.75" customHeight="1">
      <c r="A87" s="51">
        <v>18</v>
      </c>
      <c r="B87" s="53" t="s">
        <v>32</v>
      </c>
      <c r="C87" s="71" t="e">
        <f>#REF!+#REF!</f>
        <v>#REF!</v>
      </c>
      <c r="D87" s="44">
        <f>60480+70480+60480+116480</f>
        <v>307920</v>
      </c>
      <c r="E87" s="44">
        <f>58380*5</f>
        <v>291900</v>
      </c>
      <c r="F87" s="44">
        <f>D87-E87</f>
        <v>16020</v>
      </c>
      <c r="G87" s="44"/>
      <c r="H87" s="44"/>
      <c r="I87" s="44"/>
      <c r="J87" s="44"/>
      <c r="K87" s="44"/>
      <c r="L87" s="90"/>
      <c r="M87" s="90"/>
      <c r="N87" s="44"/>
    </row>
    <row r="88" spans="1:14" s="52" customFormat="1" ht="18.75" customHeight="1">
      <c r="A88" s="51">
        <v>19</v>
      </c>
      <c r="B88" s="53" t="s">
        <v>73</v>
      </c>
      <c r="C88" s="71"/>
      <c r="D88" s="44">
        <v>2199083</v>
      </c>
      <c r="E88" s="44">
        <v>1306553</v>
      </c>
      <c r="F88" s="44">
        <f>D88-E88-L88</f>
        <v>807530</v>
      </c>
      <c r="G88" s="44"/>
      <c r="H88" s="44"/>
      <c r="I88" s="44"/>
      <c r="J88" s="44"/>
      <c r="K88" s="44"/>
      <c r="L88" s="90">
        <v>85000</v>
      </c>
      <c r="M88" s="90"/>
      <c r="N88" s="44"/>
    </row>
    <row r="89" spans="1:14" s="52" customFormat="1" ht="18.75" customHeight="1">
      <c r="A89" s="51">
        <v>20</v>
      </c>
      <c r="B89" s="53" t="s">
        <v>81</v>
      </c>
      <c r="C89" s="71"/>
      <c r="D89" s="44">
        <v>1818453</v>
      </c>
      <c r="E89" s="44">
        <v>1182756</v>
      </c>
      <c r="F89" s="44">
        <f>D89-E89</f>
        <v>635697</v>
      </c>
      <c r="G89" s="44"/>
      <c r="H89" s="44"/>
      <c r="I89" s="44"/>
      <c r="J89" s="44"/>
      <c r="K89" s="44"/>
      <c r="L89" s="90"/>
      <c r="M89" s="90"/>
      <c r="N89" s="44"/>
    </row>
    <row r="90" spans="1:14" s="52" customFormat="1" ht="18.75" customHeight="1">
      <c r="A90" s="51">
        <v>21</v>
      </c>
      <c r="B90" s="54" t="s">
        <v>218</v>
      </c>
      <c r="C90" s="71" t="e">
        <f>#REF!+#REF!</f>
        <v>#REF!</v>
      </c>
      <c r="D90" s="44">
        <f>4813427</f>
        <v>4813427</v>
      </c>
      <c r="E90" s="44">
        <f>1155436+250000</f>
        <v>1405436</v>
      </c>
      <c r="F90" s="44">
        <f>D90-E90-M90</f>
        <v>2498875</v>
      </c>
      <c r="G90" s="44"/>
      <c r="H90" s="44"/>
      <c r="I90" s="44"/>
      <c r="J90" s="44"/>
      <c r="K90" s="44"/>
      <c r="L90" s="90"/>
      <c r="M90" s="90">
        <v>909116</v>
      </c>
      <c r="N90" s="44"/>
    </row>
    <row r="91" spans="1:14" s="52" customFormat="1" ht="18.75" customHeight="1">
      <c r="A91" s="51">
        <v>22</v>
      </c>
      <c r="B91" s="54" t="s">
        <v>219</v>
      </c>
      <c r="C91" s="71" t="e">
        <f>#REF!+#REF!</f>
        <v>#REF!</v>
      </c>
      <c r="D91" s="44">
        <v>804365</v>
      </c>
      <c r="E91" s="44">
        <f>337546+195000</f>
        <v>532546</v>
      </c>
      <c r="F91" s="44">
        <f aca="true" t="shared" si="2" ref="F91:F96">D91-E91</f>
        <v>271819</v>
      </c>
      <c r="G91" s="44"/>
      <c r="H91" s="44"/>
      <c r="I91" s="44"/>
      <c r="J91" s="44"/>
      <c r="K91" s="44"/>
      <c r="L91" s="90"/>
      <c r="M91" s="90"/>
      <c r="N91" s="44"/>
    </row>
    <row r="92" spans="1:14" s="52" customFormat="1" ht="18.75" customHeight="1">
      <c r="A92" s="51">
        <v>23</v>
      </c>
      <c r="B92" s="54" t="s">
        <v>220</v>
      </c>
      <c r="C92" s="71" t="e">
        <f>#REF!+#REF!</f>
        <v>#REF!</v>
      </c>
      <c r="D92" s="44">
        <v>1034069</v>
      </c>
      <c r="E92" s="44">
        <v>611568</v>
      </c>
      <c r="F92" s="44">
        <f t="shared" si="2"/>
        <v>422501</v>
      </c>
      <c r="G92" s="44"/>
      <c r="H92" s="44"/>
      <c r="I92" s="44"/>
      <c r="J92" s="44"/>
      <c r="K92" s="44"/>
      <c r="L92" s="90"/>
      <c r="M92" s="90"/>
      <c r="N92" s="44"/>
    </row>
    <row r="93" spans="1:14" s="52" customFormat="1" ht="18.75" customHeight="1">
      <c r="A93" s="51">
        <v>24</v>
      </c>
      <c r="B93" s="54" t="s">
        <v>221</v>
      </c>
      <c r="C93" s="71" t="e">
        <f>#REF!+#REF!</f>
        <v>#REF!</v>
      </c>
      <c r="D93" s="44">
        <v>733524</v>
      </c>
      <c r="E93" s="44">
        <v>362853</v>
      </c>
      <c r="F93" s="44">
        <f t="shared" si="2"/>
        <v>370671</v>
      </c>
      <c r="G93" s="44"/>
      <c r="H93" s="44"/>
      <c r="I93" s="44"/>
      <c r="J93" s="44"/>
      <c r="K93" s="44"/>
      <c r="L93" s="90"/>
      <c r="M93" s="90"/>
      <c r="N93" s="44"/>
    </row>
    <row r="94" spans="1:14" s="52" customFormat="1" ht="18.75" customHeight="1">
      <c r="A94" s="51">
        <v>25</v>
      </c>
      <c r="B94" s="54" t="s">
        <v>222</v>
      </c>
      <c r="C94" s="71" t="e">
        <f>#REF!+#REF!</f>
        <v>#REF!</v>
      </c>
      <c r="D94" s="44">
        <v>719759</v>
      </c>
      <c r="E94" s="44">
        <v>475985</v>
      </c>
      <c r="F94" s="44">
        <f t="shared" si="2"/>
        <v>243774</v>
      </c>
      <c r="G94" s="44"/>
      <c r="H94" s="44"/>
      <c r="I94" s="44"/>
      <c r="J94" s="44"/>
      <c r="K94" s="44"/>
      <c r="L94" s="90"/>
      <c r="M94" s="90"/>
      <c r="N94" s="44"/>
    </row>
    <row r="95" spans="1:14" s="52" customFormat="1" ht="18.75" customHeight="1">
      <c r="A95" s="51">
        <v>26</v>
      </c>
      <c r="B95" s="54" t="s">
        <v>223</v>
      </c>
      <c r="C95" s="71" t="e">
        <f>#REF!+#REF!</f>
        <v>#REF!</v>
      </c>
      <c r="D95" s="44">
        <v>655462</v>
      </c>
      <c r="E95" s="44">
        <v>367354</v>
      </c>
      <c r="F95" s="44">
        <f t="shared" si="2"/>
        <v>288108</v>
      </c>
      <c r="G95" s="44"/>
      <c r="H95" s="44"/>
      <c r="I95" s="44"/>
      <c r="J95" s="44"/>
      <c r="K95" s="44"/>
      <c r="L95" s="90"/>
      <c r="M95" s="90"/>
      <c r="N95" s="44"/>
    </row>
    <row r="96" spans="1:14" s="74" customFormat="1" ht="18.75" customHeight="1">
      <c r="A96" s="51">
        <v>27</v>
      </c>
      <c r="B96" s="54" t="s">
        <v>224</v>
      </c>
      <c r="C96" s="71"/>
      <c r="D96" s="44">
        <v>154540</v>
      </c>
      <c r="E96" s="44">
        <v>114425</v>
      </c>
      <c r="F96" s="44">
        <f t="shared" si="2"/>
        <v>40115</v>
      </c>
      <c r="G96" s="44"/>
      <c r="H96" s="44"/>
      <c r="I96" s="44"/>
      <c r="J96" s="44"/>
      <c r="K96" s="44"/>
      <c r="L96" s="90"/>
      <c r="M96" s="90"/>
      <c r="N96" s="44"/>
    </row>
    <row r="97" spans="1:15" s="74" customFormat="1" ht="18.75" customHeight="1">
      <c r="A97" s="51">
        <v>28</v>
      </c>
      <c r="B97" s="55" t="s">
        <v>51</v>
      </c>
      <c r="C97" s="71" t="e">
        <f>SUM(#REF!)</f>
        <v>#REF!</v>
      </c>
      <c r="D97" s="75" t="e">
        <f>#REF!</f>
        <v>#REF!</v>
      </c>
      <c r="E97" s="75"/>
      <c r="F97" s="75"/>
      <c r="G97" s="75"/>
      <c r="H97" s="75"/>
      <c r="I97" s="75"/>
      <c r="J97" s="75"/>
      <c r="K97" s="75"/>
      <c r="L97" s="91"/>
      <c r="M97" s="91"/>
      <c r="N97" s="75"/>
      <c r="O97" s="75"/>
    </row>
    <row r="98" spans="1:14" s="74" customFormat="1" ht="23.25" customHeight="1">
      <c r="A98" s="51">
        <v>29</v>
      </c>
      <c r="B98" s="55" t="s">
        <v>216</v>
      </c>
      <c r="C98" s="76"/>
      <c r="D98" s="75">
        <f>M98</f>
        <v>43709349</v>
      </c>
      <c r="E98" s="75"/>
      <c r="F98" s="75"/>
      <c r="G98" s="75"/>
      <c r="H98" s="75"/>
      <c r="I98" s="75"/>
      <c r="J98" s="75"/>
      <c r="K98" s="75"/>
      <c r="L98" s="91"/>
      <c r="M98" s="91">
        <v>43709349</v>
      </c>
      <c r="N98" s="75"/>
    </row>
    <row r="99" spans="1:14" s="74" customFormat="1" ht="23.25" customHeight="1">
      <c r="A99" s="51">
        <v>30</v>
      </c>
      <c r="B99" s="55" t="s">
        <v>82</v>
      </c>
      <c r="C99" s="76"/>
      <c r="D99" s="75">
        <f>897794+456000</f>
        <v>1353794</v>
      </c>
      <c r="E99" s="75"/>
      <c r="F99" s="75"/>
      <c r="G99" s="75"/>
      <c r="H99" s="75"/>
      <c r="I99" s="75"/>
      <c r="J99" s="75"/>
      <c r="K99" s="75"/>
      <c r="L99" s="91">
        <f>D99</f>
        <v>1353794</v>
      </c>
      <c r="M99" s="91"/>
      <c r="N99" s="75"/>
    </row>
    <row r="100" spans="1:14" s="74" customFormat="1" ht="24.75" customHeight="1">
      <c r="A100" s="51">
        <v>31</v>
      </c>
      <c r="B100" s="96" t="s">
        <v>79</v>
      </c>
      <c r="C100" s="76"/>
      <c r="D100" s="75">
        <f>G100+J100</f>
        <v>1260000</v>
      </c>
      <c r="E100" s="75"/>
      <c r="F100" s="75"/>
      <c r="G100" s="75">
        <f>1010000-500000+250000</f>
        <v>760000</v>
      </c>
      <c r="H100" s="75"/>
      <c r="I100" s="75"/>
      <c r="J100" s="75">
        <v>500000</v>
      </c>
      <c r="K100" s="75"/>
      <c r="L100" s="91"/>
      <c r="M100" s="91"/>
      <c r="N100" s="75"/>
    </row>
    <row r="101" spans="1:14" s="74" customFormat="1" ht="24.75" customHeight="1">
      <c r="A101" s="51">
        <v>32</v>
      </c>
      <c r="B101" s="96" t="s">
        <v>33</v>
      </c>
      <c r="C101" s="76"/>
      <c r="D101" s="75">
        <v>3736329</v>
      </c>
      <c r="E101" s="75"/>
      <c r="F101" s="75"/>
      <c r="G101" s="75"/>
      <c r="H101" s="75"/>
      <c r="I101" s="75"/>
      <c r="J101" s="75"/>
      <c r="K101" s="75"/>
      <c r="L101" s="91"/>
      <c r="M101" s="91">
        <v>3736329</v>
      </c>
      <c r="N101" s="75"/>
    </row>
    <row r="102" spans="1:14" s="11" customFormat="1" ht="18.75" customHeight="1">
      <c r="A102" s="46"/>
      <c r="B102" s="56"/>
      <c r="C102" s="77"/>
      <c r="D102" s="78"/>
      <c r="E102" s="78"/>
      <c r="F102" s="78"/>
      <c r="G102" s="78"/>
      <c r="H102" s="78"/>
      <c r="I102" s="78"/>
      <c r="J102" s="78"/>
      <c r="K102" s="78"/>
      <c r="L102" s="92"/>
      <c r="M102" s="92"/>
      <c r="N102" s="78"/>
    </row>
  </sheetData>
  <sheetProtection/>
  <mergeCells count="18">
    <mergeCell ref="L60:O60"/>
    <mergeCell ref="A61:O61"/>
    <mergeCell ref="A62:N62"/>
    <mergeCell ref="A63:O63"/>
    <mergeCell ref="M64:N64"/>
    <mergeCell ref="A66:A67"/>
    <mergeCell ref="B66:B67"/>
    <mergeCell ref="D66:D67"/>
    <mergeCell ref="E66:O66"/>
    <mergeCell ref="L1:O1"/>
    <mergeCell ref="A2:O2"/>
    <mergeCell ref="A3:N3"/>
    <mergeCell ref="A4:O4"/>
    <mergeCell ref="M5:N5"/>
    <mergeCell ref="A7:A8"/>
    <mergeCell ref="B7:B8"/>
    <mergeCell ref="D7:D8"/>
    <mergeCell ref="E7:O7"/>
  </mergeCells>
  <printOptions/>
  <pageMargins left="0.24" right="0.16" top="0.29" bottom="0.31" header="0.2"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382"/>
  <sheetViews>
    <sheetView tabSelected="1" zoomScalePageLayoutView="0" workbookViewId="0" topLeftCell="A1">
      <selection activeCell="A4" sqref="A4:D4"/>
    </sheetView>
  </sheetViews>
  <sheetFormatPr defaultColWidth="8.66015625" defaultRowHeight="18"/>
  <cols>
    <col min="1" max="1" width="4.25" style="112" customWidth="1"/>
    <col min="2" max="2" width="47.33203125" style="112" customWidth="1"/>
    <col min="3" max="3" width="10.83203125" style="112" customWidth="1"/>
    <col min="4" max="4" width="8.83203125" style="112" customWidth="1"/>
    <col min="5" max="5" width="10.33203125" style="112" bestFit="1" customWidth="1"/>
    <col min="6" max="16384" width="8.75" style="112" customWidth="1"/>
  </cols>
  <sheetData>
    <row r="1" spans="1:5" s="108" customFormat="1" ht="15" customHeight="1">
      <c r="A1" s="106"/>
      <c r="B1" s="106"/>
      <c r="C1" s="107"/>
      <c r="D1" s="128" t="s">
        <v>77</v>
      </c>
      <c r="E1" s="128"/>
    </row>
    <row r="2" spans="1:4" s="108" customFormat="1" ht="17.25">
      <c r="A2" s="168" t="s">
        <v>410</v>
      </c>
      <c r="B2" s="168"/>
      <c r="C2" s="168"/>
      <c r="D2" s="168"/>
    </row>
    <row r="3" spans="1:4" s="108" customFormat="1" ht="17.25">
      <c r="A3" s="168" t="s">
        <v>233</v>
      </c>
      <c r="B3" s="168"/>
      <c r="C3" s="168"/>
      <c r="D3" s="168"/>
    </row>
    <row r="4" spans="1:6" s="108" customFormat="1" ht="17.25">
      <c r="A4" s="176" t="s">
        <v>411</v>
      </c>
      <c r="B4" s="176"/>
      <c r="C4" s="176"/>
      <c r="D4" s="176"/>
      <c r="E4" s="177"/>
      <c r="F4" s="177"/>
    </row>
    <row r="5" spans="1:4" ht="15" customHeight="1">
      <c r="A5" s="109"/>
      <c r="B5" s="110"/>
      <c r="C5" s="111"/>
      <c r="D5" s="111"/>
    </row>
    <row r="6" spans="1:4" ht="15" customHeight="1">
      <c r="A6" s="169" t="s">
        <v>234</v>
      </c>
      <c r="B6" s="169" t="s">
        <v>235</v>
      </c>
      <c r="C6" s="172" t="s">
        <v>236</v>
      </c>
      <c r="D6" s="172" t="s">
        <v>21</v>
      </c>
    </row>
    <row r="7" spans="1:4" ht="18">
      <c r="A7" s="170"/>
      <c r="B7" s="170"/>
      <c r="C7" s="173"/>
      <c r="D7" s="173"/>
    </row>
    <row r="8" spans="1:4" ht="15" customHeight="1">
      <c r="A8" s="170" t="s">
        <v>237</v>
      </c>
      <c r="B8" s="170" t="s">
        <v>237</v>
      </c>
      <c r="C8" s="173"/>
      <c r="D8" s="173"/>
    </row>
    <row r="9" spans="1:4" ht="15" customHeight="1">
      <c r="A9" s="170" t="s">
        <v>238</v>
      </c>
      <c r="B9" s="170" t="s">
        <v>238</v>
      </c>
      <c r="C9" s="173"/>
      <c r="D9" s="173"/>
    </row>
    <row r="10" spans="1:4" ht="30.75" customHeight="1">
      <c r="A10" s="171"/>
      <c r="B10" s="171"/>
      <c r="C10" s="174"/>
      <c r="D10" s="174"/>
    </row>
    <row r="11" spans="1:4" ht="27.75" customHeight="1">
      <c r="A11" s="130"/>
      <c r="B11" s="133" t="s">
        <v>239</v>
      </c>
      <c r="C11" s="138">
        <f>C12+C22+C267+C275</f>
        <v>478762156900</v>
      </c>
      <c r="D11" s="113"/>
    </row>
    <row r="12" spans="1:5" ht="26.25" customHeight="1">
      <c r="A12" s="130">
        <v>1</v>
      </c>
      <c r="B12" s="134" t="s">
        <v>240</v>
      </c>
      <c r="C12" s="139">
        <f>C13+C15+C19</f>
        <v>12903959003</v>
      </c>
      <c r="D12" s="114"/>
      <c r="E12" s="115">
        <f>C13+C15+C19</f>
        <v>12903959003</v>
      </c>
    </row>
    <row r="13" spans="1:4" ht="18">
      <c r="A13" s="131" t="s">
        <v>241</v>
      </c>
      <c r="B13" s="135" t="s">
        <v>242</v>
      </c>
      <c r="C13" s="140">
        <v>9000000000</v>
      </c>
      <c r="D13" s="116"/>
    </row>
    <row r="14" spans="1:4" ht="18">
      <c r="A14" s="132"/>
      <c r="B14" s="136" t="s">
        <v>243</v>
      </c>
      <c r="C14" s="140">
        <v>9000000000</v>
      </c>
      <c r="D14" s="116"/>
    </row>
    <row r="15" spans="1:4" ht="18">
      <c r="A15" s="131" t="s">
        <v>244</v>
      </c>
      <c r="B15" s="135" t="s">
        <v>245</v>
      </c>
      <c r="C15" s="140">
        <v>3724544000</v>
      </c>
      <c r="D15" s="116"/>
    </row>
    <row r="16" spans="1:4" ht="18">
      <c r="A16" s="132"/>
      <c r="B16" s="136" t="s">
        <v>105</v>
      </c>
      <c r="C16" s="140">
        <v>1000000000</v>
      </c>
      <c r="D16" s="116"/>
    </row>
    <row r="17" spans="1:4" ht="18">
      <c r="A17" s="132"/>
      <c r="B17" s="136" t="s">
        <v>106</v>
      </c>
      <c r="C17" s="140">
        <v>953544000</v>
      </c>
      <c r="D17" s="116"/>
    </row>
    <row r="18" spans="1:4" ht="18">
      <c r="A18" s="132"/>
      <c r="B18" s="136" t="s">
        <v>246</v>
      </c>
      <c r="C18" s="140">
        <v>1771000000</v>
      </c>
      <c r="D18" s="116"/>
    </row>
    <row r="19" spans="1:4" ht="18">
      <c r="A19" s="131" t="s">
        <v>247</v>
      </c>
      <c r="B19" s="135" t="s">
        <v>248</v>
      </c>
      <c r="C19" s="140">
        <v>179415003</v>
      </c>
      <c r="D19" s="116"/>
    </row>
    <row r="20" spans="1:4" ht="18">
      <c r="A20" s="132"/>
      <c r="B20" s="136" t="s">
        <v>249</v>
      </c>
      <c r="C20" s="140">
        <v>176112470</v>
      </c>
      <c r="D20" s="116"/>
    </row>
    <row r="21" spans="1:4" ht="18">
      <c r="A21" s="132"/>
      <c r="B21" s="136" t="s">
        <v>250</v>
      </c>
      <c r="C21" s="140">
        <v>3302533</v>
      </c>
      <c r="D21" s="116"/>
    </row>
    <row r="22" spans="1:4" ht="18">
      <c r="A22" s="130">
        <v>2</v>
      </c>
      <c r="B22" s="134" t="s">
        <v>251</v>
      </c>
      <c r="C22" s="139">
        <f>C23+C27+C70+C72+C75+C80+C82+C86+C194</f>
        <v>289955767717</v>
      </c>
      <c r="D22" s="114"/>
    </row>
    <row r="23" spans="1:5" ht="18">
      <c r="A23" s="131" t="s">
        <v>252</v>
      </c>
      <c r="B23" s="135" t="s">
        <v>253</v>
      </c>
      <c r="C23" s="140">
        <v>8243000000</v>
      </c>
      <c r="D23" s="116"/>
      <c r="E23" s="115">
        <f>C23+C27+C70+C72+C75+C80+C82+C86+C194</f>
        <v>289955767717</v>
      </c>
    </row>
    <row r="24" spans="1:4" ht="18">
      <c r="A24" s="132"/>
      <c r="B24" s="136" t="s">
        <v>254</v>
      </c>
      <c r="C24" s="140">
        <v>2743000000</v>
      </c>
      <c r="D24" s="116"/>
    </row>
    <row r="25" spans="1:4" ht="18">
      <c r="A25" s="132"/>
      <c r="B25" s="136" t="s">
        <v>255</v>
      </c>
      <c r="C25" s="140">
        <v>3500000000</v>
      </c>
      <c r="D25" s="116"/>
    </row>
    <row r="26" spans="1:4" ht="18">
      <c r="A26" s="132"/>
      <c r="B26" s="136" t="s">
        <v>256</v>
      </c>
      <c r="C26" s="140">
        <v>2000000000</v>
      </c>
      <c r="D26" s="116"/>
    </row>
    <row r="27" spans="1:4" ht="18">
      <c r="A27" s="131" t="s">
        <v>241</v>
      </c>
      <c r="B27" s="135" t="s">
        <v>242</v>
      </c>
      <c r="C27" s="140">
        <v>24896841200</v>
      </c>
      <c r="D27" s="116"/>
    </row>
    <row r="28" spans="1:4" ht="18">
      <c r="A28" s="132"/>
      <c r="B28" s="136" t="s">
        <v>257</v>
      </c>
      <c r="C28" s="140">
        <v>1489766000</v>
      </c>
      <c r="D28" s="116"/>
    </row>
    <row r="29" spans="1:4" ht="18">
      <c r="A29" s="132"/>
      <c r="B29" s="136" t="s">
        <v>258</v>
      </c>
      <c r="C29" s="140">
        <v>156543000</v>
      </c>
      <c r="D29" s="116"/>
    </row>
    <row r="30" spans="1:4" ht="18">
      <c r="A30" s="132"/>
      <c r="B30" s="136" t="s">
        <v>259</v>
      </c>
      <c r="C30" s="140">
        <v>348642000</v>
      </c>
      <c r="D30" s="116"/>
    </row>
    <row r="31" spans="1:4" ht="25.5">
      <c r="A31" s="132"/>
      <c r="B31" s="136" t="s">
        <v>100</v>
      </c>
      <c r="C31" s="140">
        <v>135043000</v>
      </c>
      <c r="D31" s="116"/>
    </row>
    <row r="32" spans="1:4" ht="18">
      <c r="A32" s="132"/>
      <c r="B32" s="136" t="s">
        <v>260</v>
      </c>
      <c r="C32" s="140">
        <v>9000000</v>
      </c>
      <c r="D32" s="116"/>
    </row>
    <row r="33" spans="1:4" ht="18">
      <c r="A33" s="132"/>
      <c r="B33" s="136" t="s">
        <v>261</v>
      </c>
      <c r="C33" s="140">
        <v>116935000</v>
      </c>
      <c r="D33" s="116"/>
    </row>
    <row r="34" spans="1:4" ht="25.5">
      <c r="A34" s="132"/>
      <c r="B34" s="136" t="s">
        <v>262</v>
      </c>
      <c r="C34" s="140">
        <v>154000000</v>
      </c>
      <c r="D34" s="116"/>
    </row>
    <row r="35" spans="1:4" ht="18">
      <c r="A35" s="132"/>
      <c r="B35" s="136" t="s">
        <v>128</v>
      </c>
      <c r="C35" s="140">
        <v>23089000</v>
      </c>
      <c r="D35" s="116"/>
    </row>
    <row r="36" spans="1:4" ht="18">
      <c r="A36" s="132"/>
      <c r="B36" s="136" t="s">
        <v>129</v>
      </c>
      <c r="C36" s="140">
        <v>77591000</v>
      </c>
      <c r="D36" s="116"/>
    </row>
    <row r="37" spans="1:4" ht="18">
      <c r="A37" s="132"/>
      <c r="B37" s="136" t="s">
        <v>130</v>
      </c>
      <c r="C37" s="140">
        <v>25965000</v>
      </c>
      <c r="D37" s="116"/>
    </row>
    <row r="38" spans="1:4" ht="25.5">
      <c r="A38" s="132"/>
      <c r="B38" s="136" t="s">
        <v>137</v>
      </c>
      <c r="C38" s="140">
        <v>270291000</v>
      </c>
      <c r="D38" s="116"/>
    </row>
    <row r="39" spans="1:4" ht="25.5">
      <c r="A39" s="132"/>
      <c r="B39" s="136" t="s">
        <v>139</v>
      </c>
      <c r="C39" s="140">
        <v>48350100</v>
      </c>
      <c r="D39" s="116"/>
    </row>
    <row r="40" spans="1:4" ht="18">
      <c r="A40" s="132"/>
      <c r="B40" s="136" t="s">
        <v>207</v>
      </c>
      <c r="C40" s="140">
        <v>189600000</v>
      </c>
      <c r="D40" s="116"/>
    </row>
    <row r="41" spans="1:4" ht="18">
      <c r="A41" s="132"/>
      <c r="B41" s="136" t="s">
        <v>144</v>
      </c>
      <c r="C41" s="140">
        <v>111928000</v>
      </c>
      <c r="D41" s="116"/>
    </row>
    <row r="42" spans="1:4" ht="18">
      <c r="A42" s="132"/>
      <c r="B42" s="136" t="s">
        <v>208</v>
      </c>
      <c r="C42" s="140">
        <v>500000000</v>
      </c>
      <c r="D42" s="116"/>
    </row>
    <row r="43" spans="1:4" ht="25.5">
      <c r="A43" s="132"/>
      <c r="B43" s="136" t="s">
        <v>212</v>
      </c>
      <c r="C43" s="140">
        <v>80000000</v>
      </c>
      <c r="D43" s="116"/>
    </row>
    <row r="44" spans="1:4" ht="18">
      <c r="A44" s="132"/>
      <c r="B44" s="136" t="s">
        <v>155</v>
      </c>
      <c r="C44" s="140">
        <v>192746000</v>
      </c>
      <c r="D44" s="116"/>
    </row>
    <row r="45" spans="1:4" ht="25.5">
      <c r="A45" s="132"/>
      <c r="B45" s="136" t="s">
        <v>174</v>
      </c>
      <c r="C45" s="140">
        <v>305996000</v>
      </c>
      <c r="D45" s="116"/>
    </row>
    <row r="46" spans="1:4" ht="18">
      <c r="A46" s="132"/>
      <c r="B46" s="136" t="s">
        <v>178</v>
      </c>
      <c r="C46" s="140">
        <v>652853000</v>
      </c>
      <c r="D46" s="116"/>
    </row>
    <row r="47" spans="1:4" ht="38.25">
      <c r="A47" s="132"/>
      <c r="B47" s="136" t="s">
        <v>214</v>
      </c>
      <c r="C47" s="140">
        <v>1680000000</v>
      </c>
      <c r="D47" s="116"/>
    </row>
    <row r="48" spans="1:4" ht="25.5">
      <c r="A48" s="132"/>
      <c r="B48" s="136" t="s">
        <v>179</v>
      </c>
      <c r="C48" s="140">
        <v>557633000</v>
      </c>
      <c r="D48" s="116"/>
    </row>
    <row r="49" spans="1:4" ht="18">
      <c r="A49" s="132"/>
      <c r="B49" s="136" t="s">
        <v>263</v>
      </c>
      <c r="C49" s="140">
        <v>735935000</v>
      </c>
      <c r="D49" s="116"/>
    </row>
    <row r="50" spans="1:4" ht="25.5">
      <c r="A50" s="132"/>
      <c r="B50" s="136" t="s">
        <v>181</v>
      </c>
      <c r="C50" s="140">
        <v>1019741000</v>
      </c>
      <c r="D50" s="116"/>
    </row>
    <row r="51" spans="1:4" ht="25.5">
      <c r="A51" s="132"/>
      <c r="B51" s="136" t="s">
        <v>186</v>
      </c>
      <c r="C51" s="140">
        <v>1400000000</v>
      </c>
      <c r="D51" s="116"/>
    </row>
    <row r="52" spans="1:4" ht="25.5">
      <c r="A52" s="132"/>
      <c r="B52" s="136" t="s">
        <v>215</v>
      </c>
      <c r="C52" s="140">
        <v>157402000</v>
      </c>
      <c r="D52" s="116"/>
    </row>
    <row r="53" spans="1:4" ht="18">
      <c r="A53" s="132"/>
      <c r="B53" s="136" t="s">
        <v>190</v>
      </c>
      <c r="C53" s="140">
        <v>391513000</v>
      </c>
      <c r="D53" s="116"/>
    </row>
    <row r="54" spans="1:4" ht="38.25">
      <c r="A54" s="132"/>
      <c r="B54" s="136" t="s">
        <v>264</v>
      </c>
      <c r="C54" s="140">
        <v>346808000</v>
      </c>
      <c r="D54" s="116"/>
    </row>
    <row r="55" spans="1:4" ht="25.5">
      <c r="A55" s="132"/>
      <c r="B55" s="136" t="s">
        <v>265</v>
      </c>
      <c r="C55" s="140">
        <v>2714091000</v>
      </c>
      <c r="D55" s="116"/>
    </row>
    <row r="56" spans="1:4" ht="25.5">
      <c r="A56" s="132"/>
      <c r="B56" s="136" t="s">
        <v>266</v>
      </c>
      <c r="C56" s="140">
        <v>80137000</v>
      </c>
      <c r="D56" s="116"/>
    </row>
    <row r="57" spans="1:4" ht="25.5">
      <c r="A57" s="132"/>
      <c r="B57" s="136" t="s">
        <v>196</v>
      </c>
      <c r="C57" s="140">
        <v>35465000</v>
      </c>
      <c r="D57" s="116"/>
    </row>
    <row r="58" spans="1:4" ht="18">
      <c r="A58" s="132"/>
      <c r="B58" s="136" t="s">
        <v>267</v>
      </c>
      <c r="C58" s="140">
        <v>98961200</v>
      </c>
      <c r="D58" s="116"/>
    </row>
    <row r="59" spans="1:4" ht="25.5">
      <c r="A59" s="132"/>
      <c r="B59" s="136" t="s">
        <v>268</v>
      </c>
      <c r="C59" s="140">
        <v>104597000</v>
      </c>
      <c r="D59" s="116"/>
    </row>
    <row r="60" spans="1:4" ht="18">
      <c r="A60" s="132"/>
      <c r="B60" s="136" t="s">
        <v>197</v>
      </c>
      <c r="C60" s="140">
        <v>70966900</v>
      </c>
      <c r="D60" s="116"/>
    </row>
    <row r="61" spans="1:4" ht="18">
      <c r="A61" s="132"/>
      <c r="B61" s="136" t="s">
        <v>198</v>
      </c>
      <c r="C61" s="140">
        <v>33876000</v>
      </c>
      <c r="D61" s="116"/>
    </row>
    <row r="62" spans="1:4" ht="25.5">
      <c r="A62" s="132"/>
      <c r="B62" s="136" t="s">
        <v>199</v>
      </c>
      <c r="C62" s="140">
        <v>31240000</v>
      </c>
      <c r="D62" s="116"/>
    </row>
    <row r="63" spans="1:4" ht="18">
      <c r="A63" s="132"/>
      <c r="B63" s="136" t="s">
        <v>200</v>
      </c>
      <c r="C63" s="140">
        <v>2500000000</v>
      </c>
      <c r="D63" s="116"/>
    </row>
    <row r="64" spans="1:4" ht="25.5">
      <c r="A64" s="132"/>
      <c r="B64" s="136" t="s">
        <v>201</v>
      </c>
      <c r="C64" s="140">
        <v>138137000</v>
      </c>
      <c r="D64" s="116"/>
    </row>
    <row r="65" spans="1:4" ht="18">
      <c r="A65" s="132"/>
      <c r="B65" s="136" t="s">
        <v>269</v>
      </c>
      <c r="C65" s="140">
        <v>2112000000</v>
      </c>
      <c r="D65" s="116"/>
    </row>
    <row r="66" spans="1:4" ht="18">
      <c r="A66" s="132"/>
      <c r="B66" s="136" t="s">
        <v>270</v>
      </c>
      <c r="C66" s="140">
        <v>800000000</v>
      </c>
      <c r="D66" s="116"/>
    </row>
    <row r="67" spans="1:4" ht="18">
      <c r="A67" s="132"/>
      <c r="B67" s="136" t="s">
        <v>271</v>
      </c>
      <c r="C67" s="140">
        <v>2000000000</v>
      </c>
      <c r="D67" s="116"/>
    </row>
    <row r="68" spans="1:4" ht="25.5">
      <c r="A68" s="132"/>
      <c r="B68" s="136" t="s">
        <v>272</v>
      </c>
      <c r="C68" s="140">
        <v>2000000000</v>
      </c>
      <c r="D68" s="116"/>
    </row>
    <row r="69" spans="1:4" ht="25.5">
      <c r="A69" s="132"/>
      <c r="B69" s="136" t="s">
        <v>273</v>
      </c>
      <c r="C69" s="140">
        <v>1000000000</v>
      </c>
      <c r="D69" s="116"/>
    </row>
    <row r="70" spans="1:4" ht="18">
      <c r="A70" s="131" t="s">
        <v>274</v>
      </c>
      <c r="B70" s="135" t="s">
        <v>275</v>
      </c>
      <c r="C70" s="140">
        <v>1200000000</v>
      </c>
      <c r="D70" s="116"/>
    </row>
    <row r="71" spans="1:4" ht="18">
      <c r="A71" s="132"/>
      <c r="B71" s="136" t="s">
        <v>276</v>
      </c>
      <c r="C71" s="140">
        <v>1200000000</v>
      </c>
      <c r="D71" s="116"/>
    </row>
    <row r="72" spans="1:4" ht="18">
      <c r="A72" s="131" t="s">
        <v>277</v>
      </c>
      <c r="B72" s="135" t="s">
        <v>278</v>
      </c>
      <c r="C72" s="140">
        <v>900000000</v>
      </c>
      <c r="D72" s="116"/>
    </row>
    <row r="73" spans="1:4" ht="18">
      <c r="A73" s="132"/>
      <c r="B73" s="136" t="s">
        <v>279</v>
      </c>
      <c r="C73" s="140">
        <v>500000000</v>
      </c>
      <c r="D73" s="116"/>
    </row>
    <row r="74" spans="1:4" ht="18">
      <c r="A74" s="132"/>
      <c r="B74" s="136" t="s">
        <v>57</v>
      </c>
      <c r="C74" s="140">
        <v>400000000</v>
      </c>
      <c r="D74" s="116"/>
    </row>
    <row r="75" spans="1:4" ht="18">
      <c r="A75" s="131" t="s">
        <v>280</v>
      </c>
      <c r="B75" s="135" t="s">
        <v>281</v>
      </c>
      <c r="C75" s="140">
        <v>2354926000</v>
      </c>
      <c r="D75" s="116"/>
    </row>
    <row r="76" spans="1:4" ht="18">
      <c r="A76" s="132"/>
      <c r="B76" s="136" t="s">
        <v>91</v>
      </c>
      <c r="C76" s="140">
        <v>14835000</v>
      </c>
      <c r="D76" s="116"/>
    </row>
    <row r="77" spans="1:4" ht="18">
      <c r="A77" s="132"/>
      <c r="B77" s="136" t="s">
        <v>121</v>
      </c>
      <c r="C77" s="140">
        <v>39291000</v>
      </c>
      <c r="D77" s="116"/>
    </row>
    <row r="78" spans="1:4" ht="30" customHeight="1">
      <c r="A78" s="132"/>
      <c r="B78" s="136" t="s">
        <v>162</v>
      </c>
      <c r="C78" s="140">
        <v>300800000</v>
      </c>
      <c r="D78" s="116"/>
    </row>
    <row r="79" spans="1:4" ht="44.25" customHeight="1">
      <c r="A79" s="132"/>
      <c r="B79" s="136" t="s">
        <v>282</v>
      </c>
      <c r="C79" s="140">
        <v>2000000000</v>
      </c>
      <c r="D79" s="116"/>
    </row>
    <row r="80" spans="1:4" ht="18">
      <c r="A80" s="131" t="s">
        <v>283</v>
      </c>
      <c r="B80" s="135" t="s">
        <v>284</v>
      </c>
      <c r="C80" s="140">
        <v>1000000000</v>
      </c>
      <c r="D80" s="116"/>
    </row>
    <row r="81" spans="1:4" ht="18">
      <c r="A81" s="132"/>
      <c r="B81" s="136" t="s">
        <v>285</v>
      </c>
      <c r="C81" s="140">
        <v>1000000000</v>
      </c>
      <c r="D81" s="116"/>
    </row>
    <row r="82" spans="1:4" ht="18">
      <c r="A82" s="131" t="s">
        <v>286</v>
      </c>
      <c r="B82" s="135" t="s">
        <v>287</v>
      </c>
      <c r="C82" s="140">
        <v>651297700</v>
      </c>
      <c r="D82" s="116"/>
    </row>
    <row r="83" spans="1:4" ht="18">
      <c r="A83" s="132"/>
      <c r="B83" s="136" t="s">
        <v>86</v>
      </c>
      <c r="C83" s="140">
        <v>535381000</v>
      </c>
      <c r="D83" s="116"/>
    </row>
    <row r="84" spans="1:4" ht="18">
      <c r="A84" s="132"/>
      <c r="B84" s="136" t="s">
        <v>87</v>
      </c>
      <c r="C84" s="140">
        <v>67501200</v>
      </c>
      <c r="D84" s="116"/>
    </row>
    <row r="85" spans="1:4" ht="25.5">
      <c r="A85" s="132"/>
      <c r="B85" s="136" t="s">
        <v>160</v>
      </c>
      <c r="C85" s="140">
        <v>48415500</v>
      </c>
      <c r="D85" s="116"/>
    </row>
    <row r="86" spans="1:4" ht="26.25" customHeight="1">
      <c r="A86" s="131" t="s">
        <v>244</v>
      </c>
      <c r="B86" s="135" t="s">
        <v>245</v>
      </c>
      <c r="C86" s="140">
        <v>148698893950</v>
      </c>
      <c r="D86" s="116"/>
    </row>
    <row r="87" spans="1:4" ht="26.25" customHeight="1">
      <c r="A87" s="132"/>
      <c r="B87" s="136" t="s">
        <v>203</v>
      </c>
      <c r="C87" s="140">
        <v>300000000</v>
      </c>
      <c r="D87" s="116"/>
    </row>
    <row r="88" spans="1:4" ht="26.25" customHeight="1">
      <c r="A88" s="132"/>
      <c r="B88" s="136" t="s">
        <v>83</v>
      </c>
      <c r="C88" s="140">
        <v>9978260000</v>
      </c>
      <c r="D88" s="116"/>
    </row>
    <row r="89" spans="1:4" ht="26.25" customHeight="1">
      <c r="A89" s="132"/>
      <c r="B89" s="136" t="s">
        <v>75</v>
      </c>
      <c r="C89" s="140">
        <v>12288000</v>
      </c>
      <c r="D89" s="116"/>
    </row>
    <row r="90" spans="1:4" ht="26.25" customHeight="1">
      <c r="A90" s="132"/>
      <c r="B90" s="136" t="s">
        <v>288</v>
      </c>
      <c r="C90" s="140">
        <v>120000000</v>
      </c>
      <c r="D90" s="116"/>
    </row>
    <row r="91" spans="1:4" ht="26.25" customHeight="1">
      <c r="A91" s="132"/>
      <c r="B91" s="136" t="s">
        <v>289</v>
      </c>
      <c r="C91" s="140">
        <v>173234000</v>
      </c>
      <c r="D91" s="116"/>
    </row>
    <row r="92" spans="1:4" ht="26.25" customHeight="1">
      <c r="A92" s="132"/>
      <c r="B92" s="136" t="s">
        <v>84</v>
      </c>
      <c r="C92" s="140">
        <v>90000000</v>
      </c>
      <c r="D92" s="116"/>
    </row>
    <row r="93" spans="1:4" ht="26.25" customHeight="1">
      <c r="A93" s="132"/>
      <c r="B93" s="136" t="s">
        <v>94</v>
      </c>
      <c r="C93" s="140">
        <v>207151000</v>
      </c>
      <c r="D93" s="116"/>
    </row>
    <row r="94" spans="1:4" ht="26.25" customHeight="1">
      <c r="A94" s="132"/>
      <c r="B94" s="136" t="s">
        <v>290</v>
      </c>
      <c r="C94" s="140">
        <v>500000000</v>
      </c>
      <c r="D94" s="116"/>
    </row>
    <row r="95" spans="1:4" ht="26.25" customHeight="1">
      <c r="A95" s="132"/>
      <c r="B95" s="136" t="s">
        <v>122</v>
      </c>
      <c r="C95" s="140">
        <v>233164000</v>
      </c>
      <c r="D95" s="116"/>
    </row>
    <row r="96" spans="1:4" ht="26.25" customHeight="1">
      <c r="A96" s="132"/>
      <c r="B96" s="136" t="s">
        <v>127</v>
      </c>
      <c r="C96" s="140">
        <v>79807000</v>
      </c>
      <c r="D96" s="116"/>
    </row>
    <row r="97" spans="1:4" ht="26.25" customHeight="1">
      <c r="A97" s="132"/>
      <c r="B97" s="136" t="s">
        <v>136</v>
      </c>
      <c r="C97" s="140">
        <v>18012000</v>
      </c>
      <c r="D97" s="116"/>
    </row>
    <row r="98" spans="1:4" ht="26.25" customHeight="1">
      <c r="A98" s="132"/>
      <c r="B98" s="136" t="s">
        <v>146</v>
      </c>
      <c r="C98" s="140">
        <v>982696000</v>
      </c>
      <c r="D98" s="116"/>
    </row>
    <row r="99" spans="1:4" ht="26.25" customHeight="1">
      <c r="A99" s="132"/>
      <c r="B99" s="136" t="s">
        <v>147</v>
      </c>
      <c r="C99" s="140">
        <v>813522000</v>
      </c>
      <c r="D99" s="116"/>
    </row>
    <row r="100" spans="1:4" ht="26.25" customHeight="1">
      <c r="A100" s="132"/>
      <c r="B100" s="136" t="s">
        <v>150</v>
      </c>
      <c r="C100" s="140">
        <v>489214000</v>
      </c>
      <c r="D100" s="116"/>
    </row>
    <row r="101" spans="1:4" ht="26.25" customHeight="1">
      <c r="A101" s="132"/>
      <c r="B101" s="136" t="s">
        <v>102</v>
      </c>
      <c r="C101" s="140">
        <v>1039918000</v>
      </c>
      <c r="D101" s="116"/>
    </row>
    <row r="102" spans="1:4" ht="26.25" customHeight="1">
      <c r="A102" s="132"/>
      <c r="B102" s="136" t="s">
        <v>103</v>
      </c>
      <c r="C102" s="140">
        <v>404782000</v>
      </c>
      <c r="D102" s="116"/>
    </row>
    <row r="103" spans="1:4" ht="26.25" customHeight="1">
      <c r="A103" s="132"/>
      <c r="B103" s="136" t="s">
        <v>153</v>
      </c>
      <c r="C103" s="140">
        <v>510000000</v>
      </c>
      <c r="D103" s="116"/>
    </row>
    <row r="104" spans="1:4" ht="18">
      <c r="A104" s="132"/>
      <c r="B104" s="136" t="s">
        <v>104</v>
      </c>
      <c r="C104" s="140">
        <v>370664000</v>
      </c>
      <c r="D104" s="116"/>
    </row>
    <row r="105" spans="1:4" ht="18">
      <c r="A105" s="132"/>
      <c r="B105" s="136" t="s">
        <v>156</v>
      </c>
      <c r="C105" s="140">
        <v>126963000</v>
      </c>
      <c r="D105" s="116"/>
    </row>
    <row r="106" spans="1:4" ht="28.5" customHeight="1">
      <c r="A106" s="132"/>
      <c r="B106" s="136" t="s">
        <v>158</v>
      </c>
      <c r="C106" s="140">
        <v>580000000</v>
      </c>
      <c r="D106" s="116"/>
    </row>
    <row r="107" spans="1:4" ht="22.5" customHeight="1">
      <c r="A107" s="132"/>
      <c r="B107" s="136" t="s">
        <v>159</v>
      </c>
      <c r="C107" s="140">
        <v>25610000</v>
      </c>
      <c r="D107" s="116"/>
    </row>
    <row r="108" spans="1:4" ht="22.5" customHeight="1">
      <c r="A108" s="132"/>
      <c r="B108" s="136" t="s">
        <v>105</v>
      </c>
      <c r="C108" s="140">
        <v>500000000</v>
      </c>
      <c r="D108" s="116"/>
    </row>
    <row r="109" spans="1:4" ht="22.5" customHeight="1">
      <c r="A109" s="132"/>
      <c r="B109" s="136" t="s">
        <v>106</v>
      </c>
      <c r="C109" s="140">
        <v>1500000000</v>
      </c>
      <c r="D109" s="116"/>
    </row>
    <row r="110" spans="1:4" ht="22.5" customHeight="1">
      <c r="A110" s="132"/>
      <c r="B110" s="136" t="s">
        <v>161</v>
      </c>
      <c r="C110" s="140">
        <v>100000000</v>
      </c>
      <c r="D110" s="116"/>
    </row>
    <row r="111" spans="1:4" ht="22.5" customHeight="1">
      <c r="A111" s="132"/>
      <c r="B111" s="136" t="s">
        <v>164</v>
      </c>
      <c r="C111" s="140">
        <v>500000000</v>
      </c>
      <c r="D111" s="116"/>
    </row>
    <row r="112" spans="1:4" ht="22.5" customHeight="1">
      <c r="A112" s="132"/>
      <c r="B112" s="136" t="s">
        <v>165</v>
      </c>
      <c r="C112" s="140">
        <v>242000000</v>
      </c>
      <c r="D112" s="116"/>
    </row>
    <row r="113" spans="1:4" ht="22.5" customHeight="1">
      <c r="A113" s="132"/>
      <c r="B113" s="136" t="s">
        <v>166</v>
      </c>
      <c r="C113" s="140">
        <v>763000000</v>
      </c>
      <c r="D113" s="116"/>
    </row>
    <row r="114" spans="1:4" ht="22.5" customHeight="1">
      <c r="A114" s="132"/>
      <c r="B114" s="136" t="s">
        <v>168</v>
      </c>
      <c r="C114" s="140">
        <v>193798000</v>
      </c>
      <c r="D114" s="116"/>
    </row>
    <row r="115" spans="1:4" ht="22.5" customHeight="1">
      <c r="A115" s="132"/>
      <c r="B115" s="136" t="s">
        <v>169</v>
      </c>
      <c r="C115" s="140">
        <v>1759379000</v>
      </c>
      <c r="D115" s="116"/>
    </row>
    <row r="116" spans="1:4" ht="22.5" customHeight="1">
      <c r="A116" s="132"/>
      <c r="B116" s="136" t="s">
        <v>171</v>
      </c>
      <c r="C116" s="140">
        <v>148891000</v>
      </c>
      <c r="D116" s="116"/>
    </row>
    <row r="117" spans="1:4" ht="24.75" customHeight="1">
      <c r="A117" s="132"/>
      <c r="B117" s="136" t="s">
        <v>172</v>
      </c>
      <c r="C117" s="140">
        <v>270748000</v>
      </c>
      <c r="D117" s="116"/>
    </row>
    <row r="118" spans="1:4" ht="30.75" customHeight="1">
      <c r="A118" s="132"/>
      <c r="B118" s="136" t="s">
        <v>173</v>
      </c>
      <c r="C118" s="140">
        <v>948571050</v>
      </c>
      <c r="D118" s="116"/>
    </row>
    <row r="119" spans="1:4" ht="24.75" customHeight="1">
      <c r="A119" s="132"/>
      <c r="B119" s="136" t="s">
        <v>175</v>
      </c>
      <c r="C119" s="140">
        <v>1500000000</v>
      </c>
      <c r="D119" s="116"/>
    </row>
    <row r="120" spans="1:4" ht="24.75" customHeight="1">
      <c r="A120" s="132"/>
      <c r="B120" s="136" t="s">
        <v>291</v>
      </c>
      <c r="C120" s="140">
        <v>5192128000</v>
      </c>
      <c r="D120" s="116"/>
    </row>
    <row r="121" spans="1:4" ht="24.75" customHeight="1">
      <c r="A121" s="132"/>
      <c r="B121" s="136" t="s">
        <v>176</v>
      </c>
      <c r="C121" s="140">
        <v>1500000000</v>
      </c>
      <c r="D121" s="116"/>
    </row>
    <row r="122" spans="1:4" ht="24.75" customHeight="1">
      <c r="A122" s="132"/>
      <c r="B122" s="136" t="s">
        <v>292</v>
      </c>
      <c r="C122" s="140">
        <v>1500000000</v>
      </c>
      <c r="D122" s="116"/>
    </row>
    <row r="123" spans="1:4" ht="24.75" customHeight="1">
      <c r="A123" s="132"/>
      <c r="B123" s="136" t="s">
        <v>293</v>
      </c>
      <c r="C123" s="140">
        <v>1000000000</v>
      </c>
      <c r="D123" s="116"/>
    </row>
    <row r="124" spans="1:4" ht="24.75" customHeight="1">
      <c r="A124" s="132"/>
      <c r="B124" s="136" t="s">
        <v>180</v>
      </c>
      <c r="C124" s="140">
        <v>11620000</v>
      </c>
      <c r="D124" s="116"/>
    </row>
    <row r="125" spans="1:4" ht="30.75" customHeight="1">
      <c r="A125" s="132"/>
      <c r="B125" s="136" t="s">
        <v>294</v>
      </c>
      <c r="C125" s="140">
        <v>500000000</v>
      </c>
      <c r="D125" s="116"/>
    </row>
    <row r="126" spans="1:4" ht="30.75" customHeight="1">
      <c r="A126" s="132"/>
      <c r="B126" s="136" t="s">
        <v>182</v>
      </c>
      <c r="C126" s="140">
        <v>362318000</v>
      </c>
      <c r="D126" s="116"/>
    </row>
    <row r="127" spans="1:4" ht="18">
      <c r="A127" s="132"/>
      <c r="B127" s="136" t="s">
        <v>183</v>
      </c>
      <c r="C127" s="140">
        <v>3402302000</v>
      </c>
      <c r="D127" s="116"/>
    </row>
    <row r="128" spans="1:4" ht="18">
      <c r="A128" s="132"/>
      <c r="B128" s="136" t="s">
        <v>184</v>
      </c>
      <c r="C128" s="140">
        <v>500000000</v>
      </c>
      <c r="D128" s="116"/>
    </row>
    <row r="129" spans="1:4" ht="25.5">
      <c r="A129" s="132"/>
      <c r="B129" s="136" t="s">
        <v>295</v>
      </c>
      <c r="C129" s="140">
        <v>2648000000</v>
      </c>
      <c r="D129" s="116"/>
    </row>
    <row r="130" spans="1:4" ht="18">
      <c r="A130" s="132"/>
      <c r="B130" s="136" t="s">
        <v>187</v>
      </c>
      <c r="C130" s="140">
        <v>779767000</v>
      </c>
      <c r="D130" s="116"/>
    </row>
    <row r="131" spans="1:4" ht="18">
      <c r="A131" s="132"/>
      <c r="B131" s="136" t="s">
        <v>188</v>
      </c>
      <c r="C131" s="140">
        <v>670000000</v>
      </c>
      <c r="D131" s="116"/>
    </row>
    <row r="132" spans="1:4" ht="18">
      <c r="A132" s="132"/>
      <c r="B132" s="136" t="s">
        <v>296</v>
      </c>
      <c r="C132" s="140">
        <v>98997000</v>
      </c>
      <c r="D132" s="116"/>
    </row>
    <row r="133" spans="1:4" ht="18">
      <c r="A133" s="132"/>
      <c r="B133" s="136" t="s">
        <v>297</v>
      </c>
      <c r="C133" s="140">
        <v>678282000</v>
      </c>
      <c r="D133" s="116"/>
    </row>
    <row r="134" spans="1:4" ht="25.5">
      <c r="A134" s="132"/>
      <c r="B134" s="136" t="s">
        <v>298</v>
      </c>
      <c r="C134" s="140">
        <v>1168036000</v>
      </c>
      <c r="D134" s="116"/>
    </row>
    <row r="135" spans="1:4" ht="18">
      <c r="A135" s="132"/>
      <c r="B135" s="136" t="s">
        <v>299</v>
      </c>
      <c r="C135" s="140">
        <v>3852000000</v>
      </c>
      <c r="D135" s="116"/>
    </row>
    <row r="136" spans="1:4" ht="18">
      <c r="A136" s="132"/>
      <c r="B136" s="136" t="s">
        <v>191</v>
      </c>
      <c r="C136" s="140">
        <v>317000000</v>
      </c>
      <c r="D136" s="116"/>
    </row>
    <row r="137" spans="1:4" ht="25.5">
      <c r="A137" s="132"/>
      <c r="B137" s="136" t="s">
        <v>192</v>
      </c>
      <c r="C137" s="140">
        <v>65000000</v>
      </c>
      <c r="D137" s="116"/>
    </row>
    <row r="138" spans="1:4" ht="18">
      <c r="A138" s="132"/>
      <c r="B138" s="136" t="s">
        <v>193</v>
      </c>
      <c r="C138" s="140">
        <v>545000000</v>
      </c>
      <c r="D138" s="116"/>
    </row>
    <row r="139" spans="1:4" ht="31.5" customHeight="1">
      <c r="A139" s="132"/>
      <c r="B139" s="136" t="s">
        <v>194</v>
      </c>
      <c r="C139" s="140">
        <v>721045000</v>
      </c>
      <c r="D139" s="116"/>
    </row>
    <row r="140" spans="1:4" ht="31.5" customHeight="1">
      <c r="A140" s="132"/>
      <c r="B140" s="136" t="s">
        <v>300</v>
      </c>
      <c r="C140" s="140">
        <v>3500000000</v>
      </c>
      <c r="D140" s="116"/>
    </row>
    <row r="141" spans="1:4" ht="31.5" customHeight="1">
      <c r="A141" s="132"/>
      <c r="B141" s="136" t="s">
        <v>195</v>
      </c>
      <c r="C141" s="140">
        <v>1100000000</v>
      </c>
      <c r="D141" s="116"/>
    </row>
    <row r="142" spans="1:4" ht="31.5" customHeight="1">
      <c r="A142" s="132"/>
      <c r="B142" s="136" t="s">
        <v>301</v>
      </c>
      <c r="C142" s="140">
        <v>800000000</v>
      </c>
      <c r="D142" s="116"/>
    </row>
    <row r="143" spans="1:4" ht="31.5" customHeight="1">
      <c r="A143" s="132"/>
      <c r="B143" s="136" t="s">
        <v>302</v>
      </c>
      <c r="C143" s="140">
        <v>2500000000</v>
      </c>
      <c r="D143" s="116"/>
    </row>
    <row r="144" spans="1:4" ht="31.5" customHeight="1">
      <c r="A144" s="132"/>
      <c r="B144" s="136" t="s">
        <v>303</v>
      </c>
      <c r="C144" s="140">
        <v>500000000</v>
      </c>
      <c r="D144" s="116"/>
    </row>
    <row r="145" spans="1:4" ht="31.5" customHeight="1">
      <c r="A145" s="132"/>
      <c r="B145" s="136" t="s">
        <v>304</v>
      </c>
      <c r="C145" s="140">
        <v>3814634000</v>
      </c>
      <c r="D145" s="116"/>
    </row>
    <row r="146" spans="1:4" ht="31.5" customHeight="1">
      <c r="A146" s="132"/>
      <c r="B146" s="136" t="s">
        <v>305</v>
      </c>
      <c r="C146" s="140">
        <v>3000000000</v>
      </c>
      <c r="D146" s="116"/>
    </row>
    <row r="147" spans="1:4" ht="18">
      <c r="A147" s="132"/>
      <c r="B147" s="136" t="s">
        <v>306</v>
      </c>
      <c r="C147" s="140">
        <v>200000000</v>
      </c>
      <c r="D147" s="116"/>
    </row>
    <row r="148" spans="1:4" ht="27.75" customHeight="1">
      <c r="A148" s="132"/>
      <c r="B148" s="136" t="s">
        <v>307</v>
      </c>
      <c r="C148" s="140">
        <v>500000000</v>
      </c>
      <c r="D148" s="116"/>
    </row>
    <row r="149" spans="1:4" ht="27.75" customHeight="1">
      <c r="A149" s="132"/>
      <c r="B149" s="136" t="s">
        <v>308</v>
      </c>
      <c r="C149" s="140">
        <v>500000000</v>
      </c>
      <c r="D149" s="116"/>
    </row>
    <row r="150" spans="1:4" ht="27.75" customHeight="1">
      <c r="A150" s="132"/>
      <c r="B150" s="136" t="s">
        <v>309</v>
      </c>
      <c r="C150" s="140">
        <v>5500000000</v>
      </c>
      <c r="D150" s="116"/>
    </row>
    <row r="151" spans="1:4" ht="27.75" customHeight="1">
      <c r="A151" s="132"/>
      <c r="B151" s="136" t="s">
        <v>310</v>
      </c>
      <c r="C151" s="140">
        <v>3200000000</v>
      </c>
      <c r="D151" s="116"/>
    </row>
    <row r="152" spans="1:4" ht="27.75" customHeight="1">
      <c r="A152" s="132"/>
      <c r="B152" s="136" t="s">
        <v>311</v>
      </c>
      <c r="C152" s="140">
        <v>1276000000</v>
      </c>
      <c r="D152" s="116"/>
    </row>
    <row r="153" spans="1:4" ht="27.75" customHeight="1">
      <c r="A153" s="132"/>
      <c r="B153" s="136" t="s">
        <v>312</v>
      </c>
      <c r="C153" s="140">
        <v>2000000000</v>
      </c>
      <c r="D153" s="116"/>
    </row>
    <row r="154" spans="1:4" ht="27.75" customHeight="1">
      <c r="A154" s="132"/>
      <c r="B154" s="136" t="s">
        <v>313</v>
      </c>
      <c r="C154" s="140">
        <v>3500000000</v>
      </c>
      <c r="D154" s="116"/>
    </row>
    <row r="155" spans="1:4" ht="27.75" customHeight="1">
      <c r="A155" s="132"/>
      <c r="B155" s="136" t="s">
        <v>202</v>
      </c>
      <c r="C155" s="140">
        <v>2312000000</v>
      </c>
      <c r="D155" s="116"/>
    </row>
    <row r="156" spans="1:4" ht="23.25" customHeight="1">
      <c r="A156" s="132"/>
      <c r="B156" s="136" t="s">
        <v>314</v>
      </c>
      <c r="C156" s="140">
        <v>2660000000</v>
      </c>
      <c r="D156" s="116"/>
    </row>
    <row r="157" spans="1:4" ht="23.25" customHeight="1">
      <c r="A157" s="132"/>
      <c r="B157" s="136" t="s">
        <v>246</v>
      </c>
      <c r="C157" s="140">
        <v>3353222000</v>
      </c>
      <c r="D157" s="116"/>
    </row>
    <row r="158" spans="1:4" ht="23.25" customHeight="1">
      <c r="A158" s="132"/>
      <c r="B158" s="136" t="s">
        <v>315</v>
      </c>
      <c r="C158" s="140">
        <v>2500000000</v>
      </c>
      <c r="D158" s="116"/>
    </row>
    <row r="159" spans="1:4" ht="23.25" customHeight="1">
      <c r="A159" s="132"/>
      <c r="B159" s="136" t="s">
        <v>316</v>
      </c>
      <c r="C159" s="140">
        <v>3786382000</v>
      </c>
      <c r="D159" s="116"/>
    </row>
    <row r="160" spans="1:4" ht="23.25" customHeight="1">
      <c r="A160" s="132"/>
      <c r="B160" s="136" t="s">
        <v>317</v>
      </c>
      <c r="C160" s="140">
        <v>1500000000</v>
      </c>
      <c r="D160" s="116"/>
    </row>
    <row r="161" spans="1:4" ht="23.25" customHeight="1">
      <c r="A161" s="132"/>
      <c r="B161" s="136" t="s">
        <v>318</v>
      </c>
      <c r="C161" s="140">
        <v>1500000000</v>
      </c>
      <c r="D161" s="116"/>
    </row>
    <row r="162" spans="1:4" ht="23.25" customHeight="1">
      <c r="A162" s="132"/>
      <c r="B162" s="136" t="s">
        <v>319</v>
      </c>
      <c r="C162" s="140">
        <v>700000000</v>
      </c>
      <c r="D162" s="116"/>
    </row>
    <row r="163" spans="1:4" ht="31.5" customHeight="1">
      <c r="A163" s="132"/>
      <c r="B163" s="136" t="s">
        <v>320</v>
      </c>
      <c r="C163" s="140">
        <v>500000000</v>
      </c>
      <c r="D163" s="116"/>
    </row>
    <row r="164" spans="1:4" ht="23.25" customHeight="1">
      <c r="A164" s="132"/>
      <c r="B164" s="136" t="s">
        <v>321</v>
      </c>
      <c r="C164" s="140">
        <v>500000000</v>
      </c>
      <c r="D164" s="116"/>
    </row>
    <row r="165" spans="1:4" ht="23.25" customHeight="1">
      <c r="A165" s="132"/>
      <c r="B165" s="136" t="s">
        <v>322</v>
      </c>
      <c r="C165" s="140">
        <v>3927000000</v>
      </c>
      <c r="D165" s="116"/>
    </row>
    <row r="166" spans="1:4" ht="29.25" customHeight="1">
      <c r="A166" s="132"/>
      <c r="B166" s="136" t="s">
        <v>323</v>
      </c>
      <c r="C166" s="140">
        <v>236775000</v>
      </c>
      <c r="D166" s="116"/>
    </row>
    <row r="167" spans="1:4" ht="29.25" customHeight="1">
      <c r="A167" s="132"/>
      <c r="B167" s="136" t="s">
        <v>324</v>
      </c>
      <c r="C167" s="140">
        <v>3690148000</v>
      </c>
      <c r="D167" s="116"/>
    </row>
    <row r="168" spans="1:4" ht="18">
      <c r="A168" s="132"/>
      <c r="B168" s="136" t="s">
        <v>325</v>
      </c>
      <c r="C168" s="140">
        <v>3200000000</v>
      </c>
      <c r="D168" s="116"/>
    </row>
    <row r="169" spans="1:4" ht="18">
      <c r="A169" s="132"/>
      <c r="B169" s="136" t="s">
        <v>326</v>
      </c>
      <c r="C169" s="140">
        <v>3000000000</v>
      </c>
      <c r="D169" s="116"/>
    </row>
    <row r="170" spans="1:4" ht="18">
      <c r="A170" s="132"/>
      <c r="B170" s="136" t="s">
        <v>327</v>
      </c>
      <c r="C170" s="140">
        <v>338655900</v>
      </c>
      <c r="D170" s="116"/>
    </row>
    <row r="171" spans="1:4" ht="18">
      <c r="A171" s="132"/>
      <c r="B171" s="136" t="s">
        <v>328</v>
      </c>
      <c r="C171" s="140">
        <v>200000000</v>
      </c>
      <c r="D171" s="116"/>
    </row>
    <row r="172" spans="1:4" ht="18">
      <c r="A172" s="132"/>
      <c r="B172" s="136" t="s">
        <v>329</v>
      </c>
      <c r="C172" s="140">
        <v>200000000</v>
      </c>
      <c r="D172" s="116"/>
    </row>
    <row r="173" spans="1:4" ht="18">
      <c r="A173" s="132"/>
      <c r="B173" s="136" t="s">
        <v>330</v>
      </c>
      <c r="C173" s="140">
        <v>200000000</v>
      </c>
      <c r="D173" s="116"/>
    </row>
    <row r="174" spans="1:4" ht="18">
      <c r="A174" s="132"/>
      <c r="B174" s="136" t="s">
        <v>331</v>
      </c>
      <c r="C174" s="140">
        <v>200000000</v>
      </c>
      <c r="D174" s="116"/>
    </row>
    <row r="175" spans="1:4" ht="18">
      <c r="A175" s="132"/>
      <c r="B175" s="136" t="s">
        <v>332</v>
      </c>
      <c r="C175" s="140">
        <v>2408622000</v>
      </c>
      <c r="D175" s="116"/>
    </row>
    <row r="176" spans="1:4" ht="18">
      <c r="A176" s="132"/>
      <c r="B176" s="136" t="s">
        <v>333</v>
      </c>
      <c r="C176" s="140">
        <v>1000000000</v>
      </c>
      <c r="D176" s="116"/>
    </row>
    <row r="177" spans="1:4" ht="25.5">
      <c r="A177" s="132"/>
      <c r="B177" s="136" t="s">
        <v>334</v>
      </c>
      <c r="C177" s="140">
        <v>350000000</v>
      </c>
      <c r="D177" s="116"/>
    </row>
    <row r="178" spans="1:4" ht="31.5" customHeight="1">
      <c r="A178" s="132"/>
      <c r="B178" s="136" t="s">
        <v>335</v>
      </c>
      <c r="C178" s="140">
        <v>4000000000</v>
      </c>
      <c r="D178" s="116"/>
    </row>
    <row r="179" spans="1:4" ht="31.5" customHeight="1">
      <c r="A179" s="132"/>
      <c r="B179" s="136" t="s">
        <v>336</v>
      </c>
      <c r="C179" s="140">
        <v>500000000</v>
      </c>
      <c r="D179" s="116"/>
    </row>
    <row r="180" spans="1:4" ht="31.5" customHeight="1">
      <c r="A180" s="132"/>
      <c r="B180" s="136" t="s">
        <v>337</v>
      </c>
      <c r="C180" s="140">
        <v>500000000</v>
      </c>
      <c r="D180" s="116"/>
    </row>
    <row r="181" spans="1:4" ht="31.5" customHeight="1">
      <c r="A181" s="132"/>
      <c r="B181" s="136" t="s">
        <v>338</v>
      </c>
      <c r="C181" s="140">
        <v>4670087000</v>
      </c>
      <c r="D181" s="116"/>
    </row>
    <row r="182" spans="1:4" ht="31.5" customHeight="1">
      <c r="A182" s="132"/>
      <c r="B182" s="136" t="s">
        <v>339</v>
      </c>
      <c r="C182" s="140">
        <v>3500000000</v>
      </c>
      <c r="D182" s="116"/>
    </row>
    <row r="183" spans="1:4" ht="31.5" customHeight="1">
      <c r="A183" s="132"/>
      <c r="B183" s="136" t="s">
        <v>340</v>
      </c>
      <c r="C183" s="140">
        <v>500000000</v>
      </c>
      <c r="D183" s="116"/>
    </row>
    <row r="184" spans="1:4" ht="31.5" customHeight="1">
      <c r="A184" s="132"/>
      <c r="B184" s="136" t="s">
        <v>341</v>
      </c>
      <c r="C184" s="140">
        <v>1500000000</v>
      </c>
      <c r="D184" s="116"/>
    </row>
    <row r="185" spans="1:4" ht="31.5" customHeight="1">
      <c r="A185" s="132"/>
      <c r="B185" s="136" t="s">
        <v>342</v>
      </c>
      <c r="C185" s="140">
        <v>1226000000</v>
      </c>
      <c r="D185" s="116"/>
    </row>
    <row r="186" spans="1:4" ht="31.5" customHeight="1">
      <c r="A186" s="132"/>
      <c r="B186" s="136" t="s">
        <v>343</v>
      </c>
      <c r="C186" s="140">
        <v>1500000000</v>
      </c>
      <c r="D186" s="116"/>
    </row>
    <row r="187" spans="1:4" ht="31.5" customHeight="1">
      <c r="A187" s="132"/>
      <c r="B187" s="136" t="s">
        <v>344</v>
      </c>
      <c r="C187" s="140">
        <v>1500000000</v>
      </c>
      <c r="D187" s="116"/>
    </row>
    <row r="188" spans="1:4" ht="31.5" customHeight="1">
      <c r="A188" s="132"/>
      <c r="B188" s="136" t="s">
        <v>345</v>
      </c>
      <c r="C188" s="140">
        <v>3000000000</v>
      </c>
      <c r="D188" s="116"/>
    </row>
    <row r="189" spans="1:4" ht="31.5" customHeight="1">
      <c r="A189" s="132"/>
      <c r="B189" s="136" t="s">
        <v>346</v>
      </c>
      <c r="C189" s="140">
        <v>2000000000</v>
      </c>
      <c r="D189" s="116"/>
    </row>
    <row r="190" spans="1:4" ht="34.5" customHeight="1">
      <c r="A190" s="132"/>
      <c r="B190" s="136" t="s">
        <v>347</v>
      </c>
      <c r="C190" s="140">
        <v>250000000</v>
      </c>
      <c r="D190" s="116"/>
    </row>
    <row r="191" spans="1:4" ht="34.5" customHeight="1">
      <c r="A191" s="132"/>
      <c r="B191" s="136" t="s">
        <v>348</v>
      </c>
      <c r="C191" s="140">
        <v>279835000</v>
      </c>
      <c r="D191" s="116"/>
    </row>
    <row r="192" spans="1:4" ht="34.5" customHeight="1">
      <c r="A192" s="132"/>
      <c r="B192" s="136" t="s">
        <v>349</v>
      </c>
      <c r="C192" s="140">
        <v>1000000000</v>
      </c>
      <c r="D192" s="116"/>
    </row>
    <row r="193" spans="1:4" ht="24.75" customHeight="1">
      <c r="A193" s="132"/>
      <c r="B193" s="136" t="s">
        <v>350</v>
      </c>
      <c r="C193" s="140">
        <v>1626366000</v>
      </c>
      <c r="D193" s="116"/>
    </row>
    <row r="194" spans="1:4" ht="24.75" customHeight="1">
      <c r="A194" s="131" t="s">
        <v>247</v>
      </c>
      <c r="B194" s="135" t="s">
        <v>248</v>
      </c>
      <c r="C194" s="140">
        <v>102010808867</v>
      </c>
      <c r="D194" s="116"/>
    </row>
    <row r="195" spans="1:4" ht="24.75" customHeight="1">
      <c r="A195" s="132"/>
      <c r="B195" s="136" t="s">
        <v>107</v>
      </c>
      <c r="C195" s="140">
        <v>4000000000</v>
      </c>
      <c r="D195" s="116"/>
    </row>
    <row r="196" spans="1:4" ht="24.75" customHeight="1">
      <c r="A196" s="132"/>
      <c r="B196" s="136" t="s">
        <v>93</v>
      </c>
      <c r="C196" s="140">
        <v>273369123</v>
      </c>
      <c r="D196" s="116"/>
    </row>
    <row r="197" spans="1:4" ht="24.75" customHeight="1">
      <c r="A197" s="132"/>
      <c r="B197" s="136" t="s">
        <v>351</v>
      </c>
      <c r="C197" s="140">
        <v>92638691</v>
      </c>
      <c r="D197" s="116"/>
    </row>
    <row r="198" spans="1:4" ht="24.75" customHeight="1">
      <c r="A198" s="132"/>
      <c r="B198" s="136" t="s">
        <v>56</v>
      </c>
      <c r="C198" s="140">
        <v>857306932</v>
      </c>
      <c r="D198" s="116"/>
    </row>
    <row r="199" spans="1:4" ht="24.75" customHeight="1">
      <c r="A199" s="132"/>
      <c r="B199" s="136" t="s">
        <v>89</v>
      </c>
      <c r="C199" s="140">
        <v>4364089587</v>
      </c>
      <c r="D199" s="116"/>
    </row>
    <row r="200" spans="1:4" ht="24.75" customHeight="1">
      <c r="A200" s="132"/>
      <c r="B200" s="136" t="s">
        <v>352</v>
      </c>
      <c r="C200" s="140">
        <v>331424716</v>
      </c>
      <c r="D200" s="116"/>
    </row>
    <row r="201" spans="1:4" ht="24.75" customHeight="1">
      <c r="A201" s="132"/>
      <c r="B201" s="136" t="s">
        <v>353</v>
      </c>
      <c r="C201" s="140">
        <v>272630758</v>
      </c>
      <c r="D201" s="116"/>
    </row>
    <row r="202" spans="1:4" ht="24.75" customHeight="1">
      <c r="A202" s="132"/>
      <c r="B202" s="136" t="s">
        <v>90</v>
      </c>
      <c r="C202" s="140">
        <v>284117325</v>
      </c>
      <c r="D202" s="116"/>
    </row>
    <row r="203" spans="1:4" ht="24.75" customHeight="1">
      <c r="A203" s="132"/>
      <c r="B203" s="136" t="s">
        <v>76</v>
      </c>
      <c r="C203" s="140">
        <v>13410800</v>
      </c>
      <c r="D203" s="116"/>
    </row>
    <row r="204" spans="1:4" ht="24.75" customHeight="1">
      <c r="A204" s="132"/>
      <c r="B204" s="136" t="s">
        <v>354</v>
      </c>
      <c r="C204" s="140">
        <v>4159336063</v>
      </c>
      <c r="D204" s="116"/>
    </row>
    <row r="205" spans="1:4" ht="27.75" customHeight="1">
      <c r="A205" s="132"/>
      <c r="B205" s="136" t="s">
        <v>108</v>
      </c>
      <c r="C205" s="140">
        <v>120484000</v>
      </c>
      <c r="D205" s="116"/>
    </row>
    <row r="206" spans="1:4" ht="29.25" customHeight="1">
      <c r="A206" s="132"/>
      <c r="B206" s="136" t="s">
        <v>109</v>
      </c>
      <c r="C206" s="140">
        <v>3084583748</v>
      </c>
      <c r="D206" s="116"/>
    </row>
    <row r="207" spans="1:4" ht="32.25" customHeight="1">
      <c r="A207" s="132"/>
      <c r="B207" s="136" t="s">
        <v>110</v>
      </c>
      <c r="C207" s="140">
        <v>50422918</v>
      </c>
      <c r="D207" s="116"/>
    </row>
    <row r="208" spans="1:4" ht="32.25" customHeight="1">
      <c r="A208" s="132"/>
      <c r="B208" s="136" t="s">
        <v>92</v>
      </c>
      <c r="C208" s="140">
        <v>87839713</v>
      </c>
      <c r="D208" s="116"/>
    </row>
    <row r="209" spans="1:4" ht="32.25" customHeight="1">
      <c r="A209" s="132"/>
      <c r="B209" s="136" t="s">
        <v>111</v>
      </c>
      <c r="C209" s="140">
        <v>1765090640</v>
      </c>
      <c r="D209" s="116"/>
    </row>
    <row r="210" spans="1:4" ht="32.25" customHeight="1">
      <c r="A210" s="132"/>
      <c r="B210" s="136" t="s">
        <v>112</v>
      </c>
      <c r="C210" s="140">
        <v>89328200</v>
      </c>
      <c r="D210" s="116"/>
    </row>
    <row r="211" spans="1:4" ht="32.25" customHeight="1">
      <c r="A211" s="132"/>
      <c r="B211" s="136" t="s">
        <v>114</v>
      </c>
      <c r="C211" s="140">
        <v>195175900</v>
      </c>
      <c r="D211" s="116"/>
    </row>
    <row r="212" spans="1:4" ht="32.25" customHeight="1">
      <c r="A212" s="132"/>
      <c r="B212" s="136" t="s">
        <v>115</v>
      </c>
      <c r="C212" s="140">
        <v>130704700</v>
      </c>
      <c r="D212" s="116"/>
    </row>
    <row r="213" spans="1:4" ht="32.25" customHeight="1">
      <c r="A213" s="132"/>
      <c r="B213" s="136" t="s">
        <v>116</v>
      </c>
      <c r="C213" s="140">
        <v>92241000</v>
      </c>
      <c r="D213" s="116"/>
    </row>
    <row r="214" spans="1:4" ht="32.25" customHeight="1">
      <c r="A214" s="132"/>
      <c r="B214" s="136" t="s">
        <v>117</v>
      </c>
      <c r="C214" s="140">
        <v>10884900</v>
      </c>
      <c r="D214" s="116"/>
    </row>
    <row r="215" spans="1:4" ht="32.25" customHeight="1">
      <c r="A215" s="132"/>
      <c r="B215" s="136" t="s">
        <v>118</v>
      </c>
      <c r="C215" s="140">
        <v>70333000</v>
      </c>
      <c r="D215" s="116"/>
    </row>
    <row r="216" spans="1:4" ht="32.25" customHeight="1">
      <c r="A216" s="132"/>
      <c r="B216" s="136" t="s">
        <v>119</v>
      </c>
      <c r="C216" s="140">
        <v>162416000</v>
      </c>
      <c r="D216" s="116"/>
    </row>
    <row r="217" spans="1:4" ht="32.25" customHeight="1">
      <c r="A217" s="132"/>
      <c r="B217" s="136" t="s">
        <v>205</v>
      </c>
      <c r="C217" s="140">
        <v>258000000</v>
      </c>
      <c r="D217" s="116"/>
    </row>
    <row r="218" spans="1:4" ht="32.25" customHeight="1">
      <c r="A218" s="132"/>
      <c r="B218" s="136" t="s">
        <v>120</v>
      </c>
      <c r="C218" s="140">
        <v>102170000</v>
      </c>
      <c r="D218" s="116"/>
    </row>
    <row r="219" spans="1:4" ht="18">
      <c r="A219" s="132"/>
      <c r="B219" s="136" t="s">
        <v>123</v>
      </c>
      <c r="C219" s="140">
        <v>410147794</v>
      </c>
      <c r="D219" s="116"/>
    </row>
    <row r="220" spans="1:4" ht="18">
      <c r="A220" s="132"/>
      <c r="B220" s="136" t="s">
        <v>124</v>
      </c>
      <c r="C220" s="140">
        <v>15592000</v>
      </c>
      <c r="D220" s="116"/>
    </row>
    <row r="221" spans="1:4" ht="25.5">
      <c r="A221" s="132"/>
      <c r="B221" s="136" t="s">
        <v>125</v>
      </c>
      <c r="C221" s="140">
        <v>38401000</v>
      </c>
      <c r="D221" s="116"/>
    </row>
    <row r="222" spans="1:4" ht="25.5">
      <c r="A222" s="132"/>
      <c r="B222" s="136" t="s">
        <v>126</v>
      </c>
      <c r="C222" s="140">
        <v>241836000</v>
      </c>
      <c r="D222" s="116"/>
    </row>
    <row r="223" spans="1:4" ht="29.25" customHeight="1">
      <c r="A223" s="132"/>
      <c r="B223" s="136" t="s">
        <v>355</v>
      </c>
      <c r="C223" s="140">
        <v>1758428000</v>
      </c>
      <c r="D223" s="116"/>
    </row>
    <row r="224" spans="1:4" ht="29.25" customHeight="1">
      <c r="A224" s="132"/>
      <c r="B224" s="136" t="s">
        <v>131</v>
      </c>
      <c r="C224" s="140">
        <v>459884000</v>
      </c>
      <c r="D224" s="116"/>
    </row>
    <row r="225" spans="1:4" ht="29.25" customHeight="1">
      <c r="A225" s="132"/>
      <c r="B225" s="136" t="s">
        <v>132</v>
      </c>
      <c r="C225" s="140">
        <v>180295000</v>
      </c>
      <c r="D225" s="116"/>
    </row>
    <row r="226" spans="1:4" ht="29.25" customHeight="1">
      <c r="A226" s="132"/>
      <c r="B226" s="136" t="s">
        <v>356</v>
      </c>
      <c r="C226" s="140">
        <v>34327766</v>
      </c>
      <c r="D226" s="116"/>
    </row>
    <row r="227" spans="1:4" ht="29.25" customHeight="1">
      <c r="A227" s="132"/>
      <c r="B227" s="136" t="s">
        <v>133</v>
      </c>
      <c r="C227" s="140">
        <v>100000000</v>
      </c>
      <c r="D227" s="116"/>
    </row>
    <row r="228" spans="1:4" ht="29.25" customHeight="1">
      <c r="A228" s="132"/>
      <c r="B228" s="136" t="s">
        <v>135</v>
      </c>
      <c r="C228" s="140">
        <v>429295411</v>
      </c>
      <c r="D228" s="116"/>
    </row>
    <row r="229" spans="1:4" ht="29.25" customHeight="1">
      <c r="A229" s="132"/>
      <c r="B229" s="136" t="s">
        <v>140</v>
      </c>
      <c r="C229" s="140">
        <v>3221839000</v>
      </c>
      <c r="D229" s="116"/>
    </row>
    <row r="230" spans="1:4" ht="29.25" customHeight="1">
      <c r="A230" s="132"/>
      <c r="B230" s="136" t="s">
        <v>141</v>
      </c>
      <c r="C230" s="140">
        <v>1000000000</v>
      </c>
      <c r="D230" s="116"/>
    </row>
    <row r="231" spans="1:4" ht="29.25" customHeight="1">
      <c r="A231" s="132"/>
      <c r="B231" s="136" t="s">
        <v>404</v>
      </c>
      <c r="C231" s="140">
        <v>100000000</v>
      </c>
      <c r="D231" s="116"/>
    </row>
    <row r="232" spans="1:4" ht="35.25" customHeight="1">
      <c r="A232" s="132"/>
      <c r="B232" s="136" t="s">
        <v>142</v>
      </c>
      <c r="C232" s="140">
        <v>2000000000</v>
      </c>
      <c r="D232" s="116"/>
    </row>
    <row r="233" spans="1:4" ht="35.25" customHeight="1">
      <c r="A233" s="132"/>
      <c r="B233" s="136" t="s">
        <v>143</v>
      </c>
      <c r="C233" s="140">
        <v>299780000</v>
      </c>
      <c r="D233" s="116"/>
    </row>
    <row r="234" spans="1:4" ht="35.25" customHeight="1">
      <c r="A234" s="132"/>
      <c r="B234" s="136" t="s">
        <v>149</v>
      </c>
      <c r="C234" s="140">
        <v>80000000</v>
      </c>
      <c r="D234" s="116"/>
    </row>
    <row r="235" spans="1:4" ht="35.25" customHeight="1">
      <c r="A235" s="132"/>
      <c r="B235" s="136" t="s">
        <v>151</v>
      </c>
      <c r="C235" s="140">
        <v>2150000000</v>
      </c>
      <c r="D235" s="116"/>
    </row>
    <row r="236" spans="1:4" ht="35.25" customHeight="1">
      <c r="A236" s="132"/>
      <c r="B236" s="136" t="s">
        <v>211</v>
      </c>
      <c r="C236" s="140">
        <v>1133000000</v>
      </c>
      <c r="D236" s="116"/>
    </row>
    <row r="237" spans="1:4" ht="35.25" customHeight="1">
      <c r="A237" s="132"/>
      <c r="B237" s="136" t="s">
        <v>152</v>
      </c>
      <c r="C237" s="140">
        <v>1826587000</v>
      </c>
      <c r="D237" s="116"/>
    </row>
    <row r="238" spans="1:4" ht="40.5" customHeight="1">
      <c r="A238" s="132"/>
      <c r="B238" s="136" t="s">
        <v>154</v>
      </c>
      <c r="C238" s="140">
        <v>1940772000</v>
      </c>
      <c r="D238" s="116"/>
    </row>
    <row r="239" spans="1:4" ht="35.25" customHeight="1">
      <c r="A239" s="132"/>
      <c r="B239" s="136" t="s">
        <v>163</v>
      </c>
      <c r="C239" s="140">
        <v>1479803000</v>
      </c>
      <c r="D239" s="116"/>
    </row>
    <row r="240" spans="1:4" ht="35.25" customHeight="1">
      <c r="A240" s="132"/>
      <c r="B240" s="136" t="s">
        <v>185</v>
      </c>
      <c r="C240" s="140">
        <v>3000000000</v>
      </c>
      <c r="D240" s="116"/>
    </row>
    <row r="241" spans="1:4" ht="30.75" customHeight="1">
      <c r="A241" s="132"/>
      <c r="B241" s="136" t="s">
        <v>189</v>
      </c>
      <c r="C241" s="140">
        <v>330332182</v>
      </c>
      <c r="D241" s="116"/>
    </row>
    <row r="242" spans="1:4" ht="30.75" customHeight="1">
      <c r="A242" s="132"/>
      <c r="B242" s="136" t="s">
        <v>357</v>
      </c>
      <c r="C242" s="140">
        <v>3448000000</v>
      </c>
      <c r="D242" s="116"/>
    </row>
    <row r="243" spans="1:4" ht="30.75" customHeight="1">
      <c r="A243" s="132"/>
      <c r="B243" s="136" t="s">
        <v>358</v>
      </c>
      <c r="C243" s="140">
        <v>1000000000</v>
      </c>
      <c r="D243" s="116"/>
    </row>
    <row r="244" spans="1:4" ht="30.75" customHeight="1">
      <c r="A244" s="132"/>
      <c r="B244" s="136" t="s">
        <v>359</v>
      </c>
      <c r="C244" s="140">
        <v>4000000000</v>
      </c>
      <c r="D244" s="116"/>
    </row>
    <row r="245" spans="1:4" ht="30.75" customHeight="1">
      <c r="A245" s="132"/>
      <c r="B245" s="136" t="s">
        <v>360</v>
      </c>
      <c r="C245" s="140">
        <v>1000000000</v>
      </c>
      <c r="D245" s="116"/>
    </row>
    <row r="246" spans="1:4" ht="30.75" customHeight="1">
      <c r="A246" s="132"/>
      <c r="B246" s="136" t="s">
        <v>361</v>
      </c>
      <c r="C246" s="140">
        <v>2827000000</v>
      </c>
      <c r="D246" s="116"/>
    </row>
    <row r="247" spans="1:4" ht="30.75" customHeight="1">
      <c r="A247" s="132"/>
      <c r="B247" s="136" t="s">
        <v>362</v>
      </c>
      <c r="C247" s="140">
        <v>2438000000</v>
      </c>
      <c r="D247" s="116"/>
    </row>
    <row r="248" spans="1:4" ht="30.75" customHeight="1">
      <c r="A248" s="132"/>
      <c r="B248" s="136" t="s">
        <v>363</v>
      </c>
      <c r="C248" s="140">
        <v>1000000000</v>
      </c>
      <c r="D248" s="116"/>
    </row>
    <row r="249" spans="1:4" ht="30.75" customHeight="1">
      <c r="A249" s="132"/>
      <c r="B249" s="136" t="s">
        <v>364</v>
      </c>
      <c r="C249" s="140">
        <v>3500000000</v>
      </c>
      <c r="D249" s="116"/>
    </row>
    <row r="250" spans="1:4" ht="30.75" customHeight="1">
      <c r="A250" s="132"/>
      <c r="B250" s="136" t="s">
        <v>365</v>
      </c>
      <c r="C250" s="140">
        <v>2000000000</v>
      </c>
      <c r="D250" s="116"/>
    </row>
    <row r="251" spans="1:4" ht="30.75" customHeight="1">
      <c r="A251" s="132"/>
      <c r="B251" s="136" t="s">
        <v>366</v>
      </c>
      <c r="C251" s="140">
        <v>3000000000</v>
      </c>
      <c r="D251" s="116"/>
    </row>
    <row r="252" spans="1:4" ht="30.75" customHeight="1">
      <c r="A252" s="132"/>
      <c r="B252" s="136" t="s">
        <v>367</v>
      </c>
      <c r="C252" s="140">
        <v>1861156000</v>
      </c>
      <c r="D252" s="116"/>
    </row>
    <row r="253" spans="1:4" ht="30.75" customHeight="1">
      <c r="A253" s="132"/>
      <c r="B253" s="136" t="s">
        <v>368</v>
      </c>
      <c r="C253" s="140">
        <v>3320000000</v>
      </c>
      <c r="D253" s="116"/>
    </row>
    <row r="254" spans="1:4" ht="30.75" customHeight="1">
      <c r="A254" s="132"/>
      <c r="B254" s="136" t="s">
        <v>369</v>
      </c>
      <c r="C254" s="140">
        <v>5300000000</v>
      </c>
      <c r="D254" s="116"/>
    </row>
    <row r="255" spans="1:4" ht="30.75" customHeight="1">
      <c r="A255" s="132"/>
      <c r="B255" s="136" t="s">
        <v>370</v>
      </c>
      <c r="C255" s="140">
        <v>192053000</v>
      </c>
      <c r="D255" s="116"/>
    </row>
    <row r="256" spans="1:4" ht="30.75" customHeight="1">
      <c r="A256" s="132"/>
      <c r="B256" s="136" t="s">
        <v>371</v>
      </c>
      <c r="C256" s="140">
        <v>2000000000</v>
      </c>
      <c r="D256" s="116"/>
    </row>
    <row r="257" spans="1:4" ht="31.5" customHeight="1">
      <c r="A257" s="132"/>
      <c r="B257" s="136" t="s">
        <v>372</v>
      </c>
      <c r="C257" s="140">
        <v>4700000000</v>
      </c>
      <c r="D257" s="116"/>
    </row>
    <row r="258" spans="1:4" ht="31.5" customHeight="1">
      <c r="A258" s="132"/>
      <c r="B258" s="136" t="s">
        <v>373</v>
      </c>
      <c r="C258" s="140">
        <v>6000000000</v>
      </c>
      <c r="D258" s="116"/>
    </row>
    <row r="259" spans="1:4" ht="31.5" customHeight="1">
      <c r="A259" s="132"/>
      <c r="B259" s="136" t="s">
        <v>374</v>
      </c>
      <c r="C259" s="140">
        <v>2660000000</v>
      </c>
      <c r="D259" s="116"/>
    </row>
    <row r="260" spans="1:4" ht="31.5" customHeight="1">
      <c r="A260" s="132"/>
      <c r="B260" s="136" t="s">
        <v>375</v>
      </c>
      <c r="C260" s="140">
        <v>1000000000</v>
      </c>
      <c r="D260" s="116"/>
    </row>
    <row r="261" spans="1:4" ht="31.5" customHeight="1">
      <c r="A261" s="132"/>
      <c r="B261" s="136" t="s">
        <v>376</v>
      </c>
      <c r="C261" s="140">
        <v>136392000</v>
      </c>
      <c r="D261" s="116"/>
    </row>
    <row r="262" spans="1:4" ht="31.5" customHeight="1">
      <c r="A262" s="132"/>
      <c r="B262" s="136" t="s">
        <v>377</v>
      </c>
      <c r="C262" s="140">
        <v>3400000000</v>
      </c>
      <c r="D262" s="116"/>
    </row>
    <row r="263" spans="1:4" ht="31.5" customHeight="1">
      <c r="A263" s="132"/>
      <c r="B263" s="136" t="s">
        <v>378</v>
      </c>
      <c r="C263" s="140">
        <v>1000000000</v>
      </c>
      <c r="D263" s="116"/>
    </row>
    <row r="264" spans="1:4" ht="31.5" customHeight="1">
      <c r="A264" s="132"/>
      <c r="B264" s="136" t="s">
        <v>379</v>
      </c>
      <c r="C264" s="140">
        <v>2701989000</v>
      </c>
      <c r="D264" s="116"/>
    </row>
    <row r="265" spans="1:4" ht="31.5" customHeight="1">
      <c r="A265" s="132"/>
      <c r="B265" s="136" t="s">
        <v>380</v>
      </c>
      <c r="C265" s="140">
        <v>207000000</v>
      </c>
      <c r="D265" s="116"/>
    </row>
    <row r="266" spans="1:4" ht="31.5" customHeight="1">
      <c r="A266" s="132"/>
      <c r="B266" s="136" t="s">
        <v>381</v>
      </c>
      <c r="C266" s="140">
        <v>220900000</v>
      </c>
      <c r="D266" s="116"/>
    </row>
    <row r="267" spans="1:4" ht="18">
      <c r="A267" s="130">
        <v>3</v>
      </c>
      <c r="B267" s="137" t="s">
        <v>382</v>
      </c>
      <c r="C267" s="139">
        <f>C268</f>
        <v>10965608000</v>
      </c>
      <c r="D267" s="114"/>
    </row>
    <row r="268" spans="1:4" ht="32.25" customHeight="1">
      <c r="A268" s="131" t="s">
        <v>244</v>
      </c>
      <c r="B268" s="135" t="s">
        <v>245</v>
      </c>
      <c r="C268" s="140">
        <v>10965608000</v>
      </c>
      <c r="D268" s="116"/>
    </row>
    <row r="269" spans="1:4" ht="32.25" customHeight="1">
      <c r="A269" s="132"/>
      <c r="B269" s="136" t="s">
        <v>157</v>
      </c>
      <c r="C269" s="140">
        <v>982259000</v>
      </c>
      <c r="D269" s="116"/>
    </row>
    <row r="270" spans="1:4" ht="32.25" customHeight="1">
      <c r="A270" s="132"/>
      <c r="B270" s="136" t="s">
        <v>182</v>
      </c>
      <c r="C270" s="140">
        <v>1000000000</v>
      </c>
      <c r="D270" s="116"/>
    </row>
    <row r="271" spans="1:4" ht="32.25" customHeight="1">
      <c r="A271" s="132"/>
      <c r="B271" s="136" t="s">
        <v>192</v>
      </c>
      <c r="C271" s="140">
        <v>607349000</v>
      </c>
      <c r="D271" s="116"/>
    </row>
    <row r="272" spans="1:4" ht="32.25" customHeight="1">
      <c r="A272" s="132"/>
      <c r="B272" s="136" t="s">
        <v>193</v>
      </c>
      <c r="C272" s="140">
        <v>1496000000</v>
      </c>
      <c r="D272" s="116"/>
    </row>
    <row r="273" spans="1:4" ht="32.25" customHeight="1">
      <c r="A273" s="132"/>
      <c r="B273" s="136" t="s">
        <v>303</v>
      </c>
      <c r="C273" s="140">
        <v>2000000000</v>
      </c>
      <c r="D273" s="116"/>
    </row>
    <row r="274" spans="1:4" ht="32.25" customHeight="1">
      <c r="A274" s="132"/>
      <c r="B274" s="136" t="s">
        <v>383</v>
      </c>
      <c r="C274" s="140">
        <v>4880000000</v>
      </c>
      <c r="D274" s="116"/>
    </row>
    <row r="275" spans="1:4" ht="26.25" customHeight="1">
      <c r="A275" s="130">
        <v>4</v>
      </c>
      <c r="B275" s="134" t="s">
        <v>384</v>
      </c>
      <c r="C275" s="139">
        <f>C276+C280+C283+C285+C345</f>
        <v>164936822180</v>
      </c>
      <c r="D275" s="114"/>
    </row>
    <row r="276" spans="1:4" ht="32.25" customHeight="1">
      <c r="A276" s="131" t="s">
        <v>241</v>
      </c>
      <c r="B276" s="135" t="s">
        <v>242</v>
      </c>
      <c r="C276" s="140">
        <v>2341240000</v>
      </c>
      <c r="D276" s="116"/>
    </row>
    <row r="277" spans="1:4" ht="29.25" customHeight="1">
      <c r="A277" s="132"/>
      <c r="B277" s="136" t="s">
        <v>138</v>
      </c>
      <c r="C277" s="140">
        <v>199115000</v>
      </c>
      <c r="D277" s="116"/>
    </row>
    <row r="278" spans="1:4" ht="29.25" customHeight="1">
      <c r="A278" s="132"/>
      <c r="B278" s="136" t="s">
        <v>263</v>
      </c>
      <c r="C278" s="140">
        <v>2000000000</v>
      </c>
      <c r="D278" s="116"/>
    </row>
    <row r="279" spans="1:4" ht="39.75" customHeight="1">
      <c r="A279" s="132"/>
      <c r="B279" s="136" t="s">
        <v>264</v>
      </c>
      <c r="C279" s="140">
        <v>142125000</v>
      </c>
      <c r="D279" s="116"/>
    </row>
    <row r="280" spans="1:4" ht="29.25" customHeight="1">
      <c r="A280" s="131" t="s">
        <v>274</v>
      </c>
      <c r="B280" s="135" t="s">
        <v>275</v>
      </c>
      <c r="C280" s="140">
        <v>2786000000</v>
      </c>
      <c r="D280" s="116"/>
    </row>
    <row r="281" spans="1:4" ht="29.25" customHeight="1">
      <c r="A281" s="132"/>
      <c r="B281" s="136" t="s">
        <v>385</v>
      </c>
      <c r="C281" s="140">
        <v>1500000000</v>
      </c>
      <c r="D281" s="116"/>
    </row>
    <row r="282" spans="1:4" ht="29.25" customHeight="1">
      <c r="A282" s="132"/>
      <c r="B282" s="136" t="s">
        <v>276</v>
      </c>
      <c r="C282" s="140">
        <v>1286000000</v>
      </c>
      <c r="D282" s="116"/>
    </row>
    <row r="283" spans="1:4" ht="29.25" customHeight="1">
      <c r="A283" s="131" t="s">
        <v>280</v>
      </c>
      <c r="B283" s="135" t="s">
        <v>281</v>
      </c>
      <c r="C283" s="140">
        <v>1000000000</v>
      </c>
      <c r="D283" s="116"/>
    </row>
    <row r="284" spans="1:4" ht="42.75" customHeight="1">
      <c r="A284" s="132"/>
      <c r="B284" s="136" t="s">
        <v>282</v>
      </c>
      <c r="C284" s="140">
        <v>1000000000</v>
      </c>
      <c r="D284" s="116"/>
    </row>
    <row r="285" spans="1:4" ht="33" customHeight="1">
      <c r="A285" s="131" t="s">
        <v>244</v>
      </c>
      <c r="B285" s="135" t="s">
        <v>245</v>
      </c>
      <c r="C285" s="140">
        <v>110508906300</v>
      </c>
      <c r="D285" s="116"/>
    </row>
    <row r="286" spans="1:4" ht="33" customHeight="1">
      <c r="A286" s="132"/>
      <c r="B286" s="136" t="s">
        <v>203</v>
      </c>
      <c r="C286" s="140">
        <v>1000000000</v>
      </c>
      <c r="D286" s="116"/>
    </row>
    <row r="287" spans="1:4" ht="33" customHeight="1">
      <c r="A287" s="132"/>
      <c r="B287" s="136" t="s">
        <v>85</v>
      </c>
      <c r="C287" s="140">
        <v>195409000</v>
      </c>
      <c r="D287" s="116"/>
    </row>
    <row r="288" spans="1:4" ht="33" customHeight="1">
      <c r="A288" s="132"/>
      <c r="B288" s="136" t="s">
        <v>95</v>
      </c>
      <c r="C288" s="140">
        <v>2000000000</v>
      </c>
      <c r="D288" s="116"/>
    </row>
    <row r="289" spans="1:4" ht="33" customHeight="1">
      <c r="A289" s="132"/>
      <c r="B289" s="136" t="s">
        <v>134</v>
      </c>
      <c r="C289" s="140">
        <v>916989000</v>
      </c>
      <c r="D289" s="116"/>
    </row>
    <row r="290" spans="1:4" ht="33" customHeight="1">
      <c r="A290" s="132"/>
      <c r="B290" s="136" t="s">
        <v>101</v>
      </c>
      <c r="C290" s="140">
        <v>230000000</v>
      </c>
      <c r="D290" s="116"/>
    </row>
    <row r="291" spans="1:4" ht="33" customHeight="1">
      <c r="A291" s="132"/>
      <c r="B291" s="136" t="s">
        <v>206</v>
      </c>
      <c r="C291" s="140">
        <v>17569000</v>
      </c>
      <c r="D291" s="116"/>
    </row>
    <row r="292" spans="1:4" ht="33" customHeight="1">
      <c r="A292" s="132"/>
      <c r="B292" s="136" t="s">
        <v>209</v>
      </c>
      <c r="C292" s="140">
        <v>453788500</v>
      </c>
      <c r="D292" s="116"/>
    </row>
    <row r="293" spans="1:4" ht="33" customHeight="1">
      <c r="A293" s="132"/>
      <c r="B293" s="136" t="s">
        <v>145</v>
      </c>
      <c r="C293" s="140">
        <v>22857000</v>
      </c>
      <c r="D293" s="116"/>
    </row>
    <row r="294" spans="1:4" ht="33" customHeight="1">
      <c r="A294" s="132"/>
      <c r="B294" s="136" t="s">
        <v>210</v>
      </c>
      <c r="C294" s="140">
        <v>196547000</v>
      </c>
      <c r="D294" s="116"/>
    </row>
    <row r="295" spans="1:4" ht="33" customHeight="1">
      <c r="A295" s="132"/>
      <c r="B295" s="136" t="s">
        <v>148</v>
      </c>
      <c r="C295" s="140">
        <v>2735991000</v>
      </c>
      <c r="D295" s="116"/>
    </row>
    <row r="296" spans="1:4" ht="18">
      <c r="A296" s="132"/>
      <c r="B296" s="136" t="s">
        <v>102</v>
      </c>
      <c r="C296" s="140">
        <v>500000000</v>
      </c>
      <c r="D296" s="116"/>
    </row>
    <row r="297" spans="1:4" ht="18">
      <c r="A297" s="132"/>
      <c r="B297" s="136" t="s">
        <v>104</v>
      </c>
      <c r="C297" s="140">
        <v>299661000</v>
      </c>
      <c r="D297" s="116"/>
    </row>
    <row r="298" spans="1:4" ht="28.5" customHeight="1">
      <c r="A298" s="132"/>
      <c r="B298" s="136" t="s">
        <v>164</v>
      </c>
      <c r="C298" s="140">
        <v>200000000</v>
      </c>
      <c r="D298" s="116"/>
    </row>
    <row r="299" spans="1:4" ht="28.5" customHeight="1">
      <c r="A299" s="132"/>
      <c r="B299" s="136" t="s">
        <v>165</v>
      </c>
      <c r="C299" s="140">
        <v>464303000</v>
      </c>
      <c r="D299" s="116"/>
    </row>
    <row r="300" spans="1:4" ht="28.5" customHeight="1">
      <c r="A300" s="132"/>
      <c r="B300" s="136" t="s">
        <v>168</v>
      </c>
      <c r="C300" s="140">
        <v>305536000</v>
      </c>
      <c r="D300" s="116"/>
    </row>
    <row r="301" spans="1:4" ht="28.5" customHeight="1">
      <c r="A301" s="132"/>
      <c r="B301" s="136" t="s">
        <v>169</v>
      </c>
      <c r="C301" s="140">
        <v>1000000000</v>
      </c>
      <c r="D301" s="116"/>
    </row>
    <row r="302" spans="1:4" ht="28.5" customHeight="1">
      <c r="A302" s="132"/>
      <c r="B302" s="136" t="s">
        <v>170</v>
      </c>
      <c r="C302" s="140">
        <v>796214000</v>
      </c>
      <c r="D302" s="116"/>
    </row>
    <row r="303" spans="1:4" ht="28.5" customHeight="1">
      <c r="A303" s="132"/>
      <c r="B303" s="136" t="s">
        <v>171</v>
      </c>
      <c r="C303" s="140">
        <v>192672000</v>
      </c>
      <c r="D303" s="116"/>
    </row>
    <row r="304" spans="1:4" ht="28.5" customHeight="1">
      <c r="A304" s="132"/>
      <c r="B304" s="136" t="s">
        <v>175</v>
      </c>
      <c r="C304" s="140">
        <v>2500000000</v>
      </c>
      <c r="D304" s="116"/>
    </row>
    <row r="305" spans="1:4" ht="28.5" customHeight="1">
      <c r="A305" s="132"/>
      <c r="B305" s="136" t="s">
        <v>213</v>
      </c>
      <c r="C305" s="140">
        <v>362195000</v>
      </c>
      <c r="D305" s="116"/>
    </row>
    <row r="306" spans="1:4" ht="28.5" customHeight="1">
      <c r="A306" s="132"/>
      <c r="B306" s="136" t="s">
        <v>291</v>
      </c>
      <c r="C306" s="140">
        <v>2000000000</v>
      </c>
      <c r="D306" s="116"/>
    </row>
    <row r="307" spans="1:4" ht="28.5" customHeight="1">
      <c r="A307" s="132"/>
      <c r="B307" s="136" t="s">
        <v>292</v>
      </c>
      <c r="C307" s="140">
        <v>1500000000</v>
      </c>
      <c r="D307" s="116"/>
    </row>
    <row r="308" spans="1:4" ht="28.5" customHeight="1">
      <c r="A308" s="132"/>
      <c r="B308" s="136" t="s">
        <v>177</v>
      </c>
      <c r="C308" s="140">
        <v>6000000000</v>
      </c>
      <c r="D308" s="116"/>
    </row>
    <row r="309" spans="1:4" ht="28.5" customHeight="1">
      <c r="A309" s="132"/>
      <c r="B309" s="136" t="s">
        <v>293</v>
      </c>
      <c r="C309" s="140">
        <v>950892000</v>
      </c>
      <c r="D309" s="116"/>
    </row>
    <row r="310" spans="1:4" ht="28.5" customHeight="1">
      <c r="A310" s="132"/>
      <c r="B310" s="136" t="s">
        <v>294</v>
      </c>
      <c r="C310" s="140">
        <v>1151000000</v>
      </c>
      <c r="D310" s="116"/>
    </row>
    <row r="311" spans="1:4" ht="28.5" customHeight="1">
      <c r="A311" s="132"/>
      <c r="B311" s="136" t="s">
        <v>182</v>
      </c>
      <c r="C311" s="140">
        <v>1166000000</v>
      </c>
      <c r="D311" s="116"/>
    </row>
    <row r="312" spans="1:4" ht="30" customHeight="1">
      <c r="A312" s="132"/>
      <c r="B312" s="136" t="s">
        <v>187</v>
      </c>
      <c r="C312" s="140">
        <v>1434538000</v>
      </c>
      <c r="D312" s="116"/>
    </row>
    <row r="313" spans="1:4" ht="30" customHeight="1">
      <c r="A313" s="132"/>
      <c r="B313" s="136" t="s">
        <v>299</v>
      </c>
      <c r="C313" s="140">
        <v>2148000000</v>
      </c>
      <c r="D313" s="116"/>
    </row>
    <row r="314" spans="1:4" ht="30" customHeight="1">
      <c r="A314" s="132"/>
      <c r="B314" s="136" t="s">
        <v>300</v>
      </c>
      <c r="C314" s="140">
        <v>2500000000</v>
      </c>
      <c r="D314" s="116"/>
    </row>
    <row r="315" spans="1:4" ht="30" customHeight="1">
      <c r="A315" s="132"/>
      <c r="B315" s="136" t="s">
        <v>303</v>
      </c>
      <c r="C315" s="140">
        <v>3500000000</v>
      </c>
      <c r="D315" s="116"/>
    </row>
    <row r="316" spans="1:4" ht="30" customHeight="1">
      <c r="A316" s="132"/>
      <c r="B316" s="136" t="s">
        <v>306</v>
      </c>
      <c r="C316" s="140">
        <v>800000000</v>
      </c>
      <c r="D316" s="116"/>
    </row>
    <row r="317" spans="1:4" ht="30" customHeight="1">
      <c r="A317" s="132"/>
      <c r="B317" s="136" t="s">
        <v>307</v>
      </c>
      <c r="C317" s="140">
        <v>6300000000</v>
      </c>
      <c r="D317" s="116"/>
    </row>
    <row r="318" spans="1:4" ht="30" customHeight="1">
      <c r="A318" s="132"/>
      <c r="B318" s="136" t="s">
        <v>308</v>
      </c>
      <c r="C318" s="140">
        <v>3965462000</v>
      </c>
      <c r="D318" s="116"/>
    </row>
    <row r="319" spans="1:4" ht="30" customHeight="1">
      <c r="A319" s="132"/>
      <c r="B319" s="136" t="s">
        <v>309</v>
      </c>
      <c r="C319" s="140">
        <v>1550000000</v>
      </c>
      <c r="D319" s="116"/>
    </row>
    <row r="320" spans="1:4" ht="30" customHeight="1">
      <c r="A320" s="132"/>
      <c r="B320" s="136" t="s">
        <v>310</v>
      </c>
      <c r="C320" s="140">
        <v>5000000000</v>
      </c>
      <c r="D320" s="116"/>
    </row>
    <row r="321" spans="1:4" ht="25.5">
      <c r="A321" s="132"/>
      <c r="B321" s="136" t="s">
        <v>313</v>
      </c>
      <c r="C321" s="140">
        <v>1500000000</v>
      </c>
      <c r="D321" s="116"/>
    </row>
    <row r="322" spans="1:4" ht="24.75" customHeight="1">
      <c r="A322" s="132"/>
      <c r="B322" s="136" t="s">
        <v>202</v>
      </c>
      <c r="C322" s="140">
        <v>500000000</v>
      </c>
      <c r="D322" s="116"/>
    </row>
    <row r="323" spans="1:4" ht="24.75" customHeight="1">
      <c r="A323" s="132"/>
      <c r="B323" s="136" t="s">
        <v>314</v>
      </c>
      <c r="C323" s="140">
        <v>3712099000</v>
      </c>
      <c r="D323" s="116"/>
    </row>
    <row r="324" spans="1:4" ht="24.75" customHeight="1">
      <c r="A324" s="132"/>
      <c r="B324" s="136" t="s">
        <v>386</v>
      </c>
      <c r="C324" s="140">
        <v>852000000</v>
      </c>
      <c r="D324" s="116"/>
    </row>
    <row r="325" spans="1:4" ht="24.75" customHeight="1">
      <c r="A325" s="132"/>
      <c r="B325" s="136" t="s">
        <v>246</v>
      </c>
      <c r="C325" s="140">
        <v>1500000000</v>
      </c>
      <c r="D325" s="116"/>
    </row>
    <row r="326" spans="1:4" ht="24.75" customHeight="1">
      <c r="A326" s="132"/>
      <c r="B326" s="136" t="s">
        <v>387</v>
      </c>
      <c r="C326" s="140">
        <v>365310000</v>
      </c>
      <c r="D326" s="116"/>
    </row>
    <row r="327" spans="1:4" ht="24.75" customHeight="1">
      <c r="A327" s="132"/>
      <c r="B327" s="136" t="s">
        <v>388</v>
      </c>
      <c r="C327" s="140">
        <v>1978082000</v>
      </c>
      <c r="D327" s="116"/>
    </row>
    <row r="328" spans="1:4" ht="24.75" customHeight="1">
      <c r="A328" s="132"/>
      <c r="B328" s="136" t="s">
        <v>316</v>
      </c>
      <c r="C328" s="140">
        <v>1035000000</v>
      </c>
      <c r="D328" s="116"/>
    </row>
    <row r="329" spans="1:4" ht="24.75" customHeight="1">
      <c r="A329" s="132"/>
      <c r="B329" s="136" t="s">
        <v>317</v>
      </c>
      <c r="C329" s="140">
        <v>6000000000</v>
      </c>
      <c r="D329" s="116"/>
    </row>
    <row r="330" spans="1:4" ht="24.75" customHeight="1">
      <c r="A330" s="132"/>
      <c r="B330" s="136" t="s">
        <v>318</v>
      </c>
      <c r="C330" s="140">
        <v>2968724800</v>
      </c>
      <c r="D330" s="116"/>
    </row>
    <row r="331" spans="1:4" ht="24.75" customHeight="1">
      <c r="A331" s="132"/>
      <c r="B331" s="136" t="s">
        <v>319</v>
      </c>
      <c r="C331" s="140">
        <v>5449011000</v>
      </c>
      <c r="D331" s="116"/>
    </row>
    <row r="332" spans="1:4" ht="24.75" customHeight="1">
      <c r="A332" s="132"/>
      <c r="B332" s="136" t="s">
        <v>320</v>
      </c>
      <c r="C332" s="140">
        <v>3000000000</v>
      </c>
      <c r="D332" s="116"/>
    </row>
    <row r="333" spans="1:4" ht="24.75" customHeight="1">
      <c r="A333" s="132"/>
      <c r="B333" s="136" t="s">
        <v>389</v>
      </c>
      <c r="C333" s="140">
        <v>1000000000</v>
      </c>
      <c r="D333" s="116"/>
    </row>
    <row r="334" spans="1:4" ht="24.75" customHeight="1">
      <c r="A334" s="132"/>
      <c r="B334" s="136" t="s">
        <v>321</v>
      </c>
      <c r="C334" s="140">
        <v>6600000000</v>
      </c>
      <c r="D334" s="116"/>
    </row>
    <row r="335" spans="1:4" ht="24.75" customHeight="1">
      <c r="A335" s="132"/>
      <c r="B335" s="136" t="s">
        <v>322</v>
      </c>
      <c r="C335" s="140">
        <v>1220436000</v>
      </c>
      <c r="D335" s="116"/>
    </row>
    <row r="336" spans="1:4" ht="25.5">
      <c r="A336" s="132"/>
      <c r="B336" s="136" t="s">
        <v>324</v>
      </c>
      <c r="C336" s="140">
        <v>1857620000</v>
      </c>
      <c r="D336" s="116"/>
    </row>
    <row r="337" spans="1:4" ht="24.75" customHeight="1">
      <c r="A337" s="132"/>
      <c r="B337" s="136" t="s">
        <v>325</v>
      </c>
      <c r="C337" s="140">
        <v>3860000000</v>
      </c>
      <c r="D337" s="116"/>
    </row>
    <row r="338" spans="1:4" ht="24.75" customHeight="1">
      <c r="A338" s="132"/>
      <c r="B338" s="136" t="s">
        <v>327</v>
      </c>
      <c r="C338" s="140">
        <v>1467000000</v>
      </c>
      <c r="D338" s="116"/>
    </row>
    <row r="339" spans="1:4" ht="24.75" customHeight="1">
      <c r="A339" s="132"/>
      <c r="B339" s="136" t="s">
        <v>333</v>
      </c>
      <c r="C339" s="140">
        <v>3500000000</v>
      </c>
      <c r="D339" s="116"/>
    </row>
    <row r="340" spans="1:4" ht="24.75" customHeight="1">
      <c r="A340" s="132"/>
      <c r="B340" s="136" t="s">
        <v>335</v>
      </c>
      <c r="C340" s="140">
        <v>288000000</v>
      </c>
      <c r="D340" s="116"/>
    </row>
    <row r="341" spans="1:4" ht="24.75" customHeight="1">
      <c r="A341" s="132"/>
      <c r="B341" s="136" t="s">
        <v>336</v>
      </c>
      <c r="C341" s="140">
        <v>4000000000</v>
      </c>
      <c r="D341" s="116"/>
    </row>
    <row r="342" spans="1:4" ht="24.75" customHeight="1">
      <c r="A342" s="132"/>
      <c r="B342" s="136" t="s">
        <v>337</v>
      </c>
      <c r="C342" s="140">
        <v>1500000000</v>
      </c>
      <c r="D342" s="116"/>
    </row>
    <row r="343" spans="1:4" ht="24.75" customHeight="1">
      <c r="A343" s="132"/>
      <c r="B343" s="136" t="s">
        <v>341</v>
      </c>
      <c r="C343" s="140">
        <v>1000000000</v>
      </c>
      <c r="D343" s="116"/>
    </row>
    <row r="344" spans="1:4" ht="24.75" customHeight="1">
      <c r="A344" s="132"/>
      <c r="B344" s="136" t="s">
        <v>346</v>
      </c>
      <c r="C344" s="140">
        <v>1000000000</v>
      </c>
      <c r="D344" s="116"/>
    </row>
    <row r="345" spans="1:4" ht="24.75" customHeight="1">
      <c r="A345" s="131" t="s">
        <v>247</v>
      </c>
      <c r="B345" s="135" t="s">
        <v>248</v>
      </c>
      <c r="C345" s="140">
        <v>48300675880</v>
      </c>
      <c r="D345" s="116"/>
    </row>
    <row r="346" spans="1:4" ht="31.5" customHeight="1">
      <c r="A346" s="132"/>
      <c r="B346" s="136" t="s">
        <v>390</v>
      </c>
      <c r="C346" s="140">
        <v>226000000</v>
      </c>
      <c r="D346" s="116"/>
    </row>
    <row r="347" spans="1:4" ht="31.5" customHeight="1">
      <c r="A347" s="132"/>
      <c r="B347" s="136" t="s">
        <v>109</v>
      </c>
      <c r="C347" s="140">
        <v>310556880</v>
      </c>
      <c r="D347" s="116"/>
    </row>
    <row r="348" spans="1:4" ht="31.5" customHeight="1">
      <c r="A348" s="132"/>
      <c r="B348" s="136" t="s">
        <v>96</v>
      </c>
      <c r="C348" s="140">
        <v>142648000</v>
      </c>
      <c r="D348" s="116"/>
    </row>
    <row r="349" spans="1:4" ht="31.5" customHeight="1">
      <c r="A349" s="132"/>
      <c r="B349" s="136" t="s">
        <v>204</v>
      </c>
      <c r="C349" s="140">
        <v>15049000</v>
      </c>
      <c r="D349" s="116"/>
    </row>
    <row r="350" spans="1:4" ht="31.5" customHeight="1">
      <c r="A350" s="132"/>
      <c r="B350" s="136" t="s">
        <v>113</v>
      </c>
      <c r="C350" s="140">
        <v>1965531500</v>
      </c>
      <c r="D350" s="116"/>
    </row>
    <row r="351" spans="1:4" ht="31.5" customHeight="1">
      <c r="A351" s="132"/>
      <c r="B351" s="136" t="s">
        <v>205</v>
      </c>
      <c r="C351" s="140">
        <v>158833500</v>
      </c>
      <c r="D351" s="116"/>
    </row>
    <row r="352" spans="1:4" ht="31.5" customHeight="1">
      <c r="A352" s="132"/>
      <c r="B352" s="136" t="s">
        <v>88</v>
      </c>
      <c r="C352" s="140">
        <v>371894000</v>
      </c>
      <c r="D352" s="116"/>
    </row>
    <row r="353" spans="1:4" ht="31.5" customHeight="1">
      <c r="A353" s="132"/>
      <c r="B353" s="136" t="s">
        <v>131</v>
      </c>
      <c r="C353" s="140">
        <v>100000000</v>
      </c>
      <c r="D353" s="116"/>
    </row>
    <row r="354" spans="1:4" ht="31.5" customHeight="1">
      <c r="A354" s="132"/>
      <c r="B354" s="136" t="s">
        <v>141</v>
      </c>
      <c r="C354" s="140">
        <v>100000000</v>
      </c>
      <c r="D354" s="116"/>
    </row>
    <row r="355" spans="1:4" ht="31.5" customHeight="1">
      <c r="A355" s="132"/>
      <c r="B355" s="136" t="s">
        <v>404</v>
      </c>
      <c r="C355" s="140">
        <v>1000000000</v>
      </c>
      <c r="D355" s="116"/>
    </row>
    <row r="356" spans="1:4" ht="31.5" customHeight="1">
      <c r="A356" s="132"/>
      <c r="B356" s="136" t="s">
        <v>142</v>
      </c>
      <c r="C356" s="140">
        <v>2000000000</v>
      </c>
      <c r="D356" s="116"/>
    </row>
    <row r="357" spans="1:4" ht="31.5" customHeight="1">
      <c r="A357" s="132"/>
      <c r="B357" s="136" t="s">
        <v>391</v>
      </c>
      <c r="C357" s="140">
        <v>4803516000</v>
      </c>
      <c r="D357" s="116"/>
    </row>
    <row r="358" spans="1:4" ht="31.5" customHeight="1">
      <c r="A358" s="132"/>
      <c r="B358" s="136" t="s">
        <v>151</v>
      </c>
      <c r="C358" s="140">
        <v>1000000000</v>
      </c>
      <c r="D358" s="116"/>
    </row>
    <row r="359" spans="1:4" ht="18">
      <c r="A359" s="132"/>
      <c r="B359" s="136" t="s">
        <v>211</v>
      </c>
      <c r="C359" s="140">
        <v>2500000000</v>
      </c>
      <c r="D359" s="116"/>
    </row>
    <row r="360" spans="1:4" ht="44.25" customHeight="1">
      <c r="A360" s="132"/>
      <c r="B360" s="136" t="s">
        <v>154</v>
      </c>
      <c r="C360" s="140">
        <v>1000000000</v>
      </c>
      <c r="D360" s="116"/>
    </row>
    <row r="361" spans="1:4" ht="29.25" customHeight="1">
      <c r="A361" s="132"/>
      <c r="B361" s="136" t="s">
        <v>163</v>
      </c>
      <c r="C361" s="140">
        <v>1400000000</v>
      </c>
      <c r="D361" s="116"/>
    </row>
    <row r="362" spans="1:4" ht="33.75" customHeight="1">
      <c r="A362" s="132"/>
      <c r="B362" s="136" t="s">
        <v>167</v>
      </c>
      <c r="C362" s="140">
        <v>1000000000</v>
      </c>
      <c r="D362" s="116"/>
    </row>
    <row r="363" spans="1:4" ht="25.5">
      <c r="A363" s="132"/>
      <c r="B363" s="136" t="s">
        <v>185</v>
      </c>
      <c r="C363" s="140">
        <v>3000000000</v>
      </c>
      <c r="D363" s="116"/>
    </row>
    <row r="364" spans="1:4" ht="25.5">
      <c r="A364" s="132"/>
      <c r="B364" s="136" t="s">
        <v>358</v>
      </c>
      <c r="C364" s="140">
        <v>1500000000</v>
      </c>
      <c r="D364" s="116"/>
    </row>
    <row r="365" spans="1:4" ht="18">
      <c r="A365" s="132"/>
      <c r="B365" s="136" t="s">
        <v>359</v>
      </c>
      <c r="C365" s="140">
        <v>3000000000</v>
      </c>
      <c r="D365" s="116"/>
    </row>
    <row r="366" spans="1:4" ht="18">
      <c r="A366" s="132"/>
      <c r="B366" s="136" t="s">
        <v>360</v>
      </c>
      <c r="C366" s="140">
        <v>4833217000</v>
      </c>
      <c r="D366" s="116"/>
    </row>
    <row r="367" spans="1:4" ht="25.5">
      <c r="A367" s="132"/>
      <c r="B367" s="136" t="s">
        <v>362</v>
      </c>
      <c r="C367" s="140">
        <v>2600000000</v>
      </c>
      <c r="D367" s="116"/>
    </row>
    <row r="368" spans="1:4" ht="25.5">
      <c r="A368" s="132"/>
      <c r="B368" s="136" t="s">
        <v>363</v>
      </c>
      <c r="C368" s="140">
        <v>1000000000</v>
      </c>
      <c r="D368" s="116"/>
    </row>
    <row r="369" spans="1:4" ht="25.5">
      <c r="A369" s="132"/>
      <c r="B369" s="136" t="s">
        <v>364</v>
      </c>
      <c r="C369" s="140">
        <v>3500000000</v>
      </c>
      <c r="D369" s="116"/>
    </row>
    <row r="370" spans="1:4" ht="25.5">
      <c r="A370" s="132"/>
      <c r="B370" s="136" t="s">
        <v>365</v>
      </c>
      <c r="C370" s="140">
        <v>1000000000</v>
      </c>
      <c r="D370" s="116"/>
    </row>
    <row r="371" spans="1:4" ht="25.5">
      <c r="A371" s="132"/>
      <c r="B371" s="136" t="s">
        <v>367</v>
      </c>
      <c r="C371" s="140">
        <v>4150000000</v>
      </c>
      <c r="D371" s="116"/>
    </row>
    <row r="372" spans="1:4" ht="25.5">
      <c r="A372" s="132"/>
      <c r="B372" s="136" t="s">
        <v>392</v>
      </c>
      <c r="C372" s="140">
        <v>5449870000</v>
      </c>
      <c r="D372" s="116"/>
    </row>
    <row r="373" spans="1:4" ht="38.25">
      <c r="A373" s="132"/>
      <c r="B373" s="136" t="s">
        <v>393</v>
      </c>
      <c r="C373" s="140">
        <v>173560000</v>
      </c>
      <c r="D373" s="116"/>
    </row>
    <row r="374" spans="1:4" ht="18">
      <c r="A374" s="117"/>
      <c r="B374" s="118"/>
      <c r="C374" s="119"/>
      <c r="D374" s="119"/>
    </row>
    <row r="375" spans="1:4" ht="18">
      <c r="A375" s="120"/>
      <c r="B375" s="121"/>
      <c r="C375" s="122"/>
      <c r="D375" s="122"/>
    </row>
    <row r="376" spans="1:4" ht="25.5" customHeight="1">
      <c r="A376" s="123"/>
      <c r="B376" s="124" t="s">
        <v>394</v>
      </c>
      <c r="C376" s="165"/>
      <c r="D376" s="165"/>
    </row>
    <row r="377" spans="1:4" ht="24.75" customHeight="1">
      <c r="A377" s="123"/>
      <c r="B377" s="125"/>
      <c r="C377" s="166"/>
      <c r="D377" s="166"/>
    </row>
    <row r="378" spans="1:4" ht="18">
      <c r="A378" s="123"/>
      <c r="B378" s="124"/>
      <c r="C378" s="126"/>
      <c r="D378" s="126"/>
    </row>
    <row r="382" spans="2:4" ht="18">
      <c r="B382" s="127"/>
      <c r="C382" s="167"/>
      <c r="D382" s="167"/>
    </row>
  </sheetData>
  <sheetProtection/>
  <mergeCells count="10">
    <mergeCell ref="C376:D376"/>
    <mergeCell ref="C377:D377"/>
    <mergeCell ref="C382:D382"/>
    <mergeCell ref="A4:D4"/>
    <mergeCell ref="A2:D2"/>
    <mergeCell ref="A3:D3"/>
    <mergeCell ref="A6:A10"/>
    <mergeCell ref="B6:B10"/>
    <mergeCell ref="C6:C10"/>
    <mergeCell ref="D6:D10"/>
  </mergeCells>
  <printOptions/>
  <pageMargins left="0.25" right="0.2" top="0.48" bottom="0.4"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80"/>
  <sheetViews>
    <sheetView zoomScalePageLayoutView="0" workbookViewId="0" topLeftCell="A1">
      <selection activeCell="F9" sqref="F9"/>
    </sheetView>
  </sheetViews>
  <sheetFormatPr defaultColWidth="8.66015625" defaultRowHeight="18"/>
  <cols>
    <col min="1" max="1" width="4.25" style="112" customWidth="1"/>
    <col min="2" max="2" width="47.33203125" style="112" customWidth="1"/>
    <col min="3" max="3" width="10.83203125" style="112" customWidth="1"/>
    <col min="4" max="4" width="8.83203125" style="112" customWidth="1"/>
    <col min="5" max="5" width="10.33203125" style="112" bestFit="1" customWidth="1"/>
    <col min="6" max="16384" width="8.75" style="112" customWidth="1"/>
  </cols>
  <sheetData>
    <row r="1" spans="1:5" s="108" customFormat="1" ht="15" customHeight="1">
      <c r="A1" s="106"/>
      <c r="B1" s="106"/>
      <c r="C1" s="175" t="s">
        <v>77</v>
      </c>
      <c r="D1" s="175"/>
      <c r="E1" s="128"/>
    </row>
    <row r="2" spans="1:4" s="108" customFormat="1" ht="17.25">
      <c r="A2" s="168" t="s">
        <v>232</v>
      </c>
      <c r="B2" s="168"/>
      <c r="C2" s="168"/>
      <c r="D2" s="168"/>
    </row>
    <row r="3" spans="1:4" s="108" customFormat="1" ht="17.25">
      <c r="A3" s="168" t="s">
        <v>233</v>
      </c>
      <c r="B3" s="168"/>
      <c r="C3" s="168"/>
      <c r="D3" s="168"/>
    </row>
    <row r="4" spans="1:15" s="108" customFormat="1" ht="19.5">
      <c r="A4" s="145" t="s">
        <v>409</v>
      </c>
      <c r="B4" s="145"/>
      <c r="C4" s="145"/>
      <c r="D4" s="145"/>
      <c r="E4" s="37"/>
      <c r="F4" s="37"/>
      <c r="G4" s="37"/>
      <c r="H4" s="37"/>
      <c r="I4" s="37"/>
      <c r="J4" s="37"/>
      <c r="K4" s="37"/>
      <c r="L4" s="37"/>
      <c r="M4" s="37"/>
      <c r="N4" s="37"/>
      <c r="O4" s="37"/>
    </row>
    <row r="5" spans="1:4" ht="15" customHeight="1">
      <c r="A5" s="109"/>
      <c r="B5" s="110"/>
      <c r="C5" s="111"/>
      <c r="D5" s="111"/>
    </row>
    <row r="6" spans="1:4" ht="15" customHeight="1">
      <c r="A6" s="169" t="s">
        <v>234</v>
      </c>
      <c r="B6" s="169" t="s">
        <v>235</v>
      </c>
      <c r="C6" s="172" t="s">
        <v>236</v>
      </c>
      <c r="D6" s="172" t="s">
        <v>21</v>
      </c>
    </row>
    <row r="7" spans="1:4" ht="15" customHeight="1">
      <c r="A7" s="170" t="s">
        <v>237</v>
      </c>
      <c r="B7" s="170" t="s">
        <v>237</v>
      </c>
      <c r="C7" s="173"/>
      <c r="D7" s="173"/>
    </row>
    <row r="8" spans="1:4" ht="30.75" customHeight="1">
      <c r="A8" s="171"/>
      <c r="B8" s="171"/>
      <c r="C8" s="174"/>
      <c r="D8" s="174"/>
    </row>
    <row r="9" spans="1:4" ht="27.75" customHeight="1">
      <c r="A9" s="130"/>
      <c r="B9" s="133" t="s">
        <v>239</v>
      </c>
      <c r="C9" s="138">
        <f>C10+C20+C265+C273</f>
        <v>478762156900</v>
      </c>
      <c r="D9" s="113"/>
    </row>
    <row r="10" spans="1:5" ht="26.25" customHeight="1">
      <c r="A10" s="130">
        <v>1</v>
      </c>
      <c r="B10" s="134" t="s">
        <v>240</v>
      </c>
      <c r="C10" s="139">
        <f>C11+C13+C17</f>
        <v>12903959003</v>
      </c>
      <c r="D10" s="114"/>
      <c r="E10" s="115">
        <f>C11+C13+C17</f>
        <v>12903959003</v>
      </c>
    </row>
    <row r="11" spans="1:4" ht="18">
      <c r="A11" s="131" t="s">
        <v>241</v>
      </c>
      <c r="B11" s="135" t="s">
        <v>242</v>
      </c>
      <c r="C11" s="140">
        <v>9000000000</v>
      </c>
      <c r="D11" s="116"/>
    </row>
    <row r="12" spans="1:4" ht="18">
      <c r="A12" s="132"/>
      <c r="B12" s="136" t="s">
        <v>243</v>
      </c>
      <c r="C12" s="140">
        <v>9000000000</v>
      </c>
      <c r="D12" s="116"/>
    </row>
    <row r="13" spans="1:4" ht="18">
      <c r="A13" s="131" t="s">
        <v>244</v>
      </c>
      <c r="B13" s="135" t="s">
        <v>245</v>
      </c>
      <c r="C13" s="140">
        <v>3724544000</v>
      </c>
      <c r="D13" s="116"/>
    </row>
    <row r="14" spans="1:4" ht="18">
      <c r="A14" s="132"/>
      <c r="B14" s="136" t="s">
        <v>105</v>
      </c>
      <c r="C14" s="140">
        <v>1000000000</v>
      </c>
      <c r="D14" s="116"/>
    </row>
    <row r="15" spans="1:4" ht="18">
      <c r="A15" s="132"/>
      <c r="B15" s="136" t="s">
        <v>106</v>
      </c>
      <c r="C15" s="140">
        <v>953544000</v>
      </c>
      <c r="D15" s="116"/>
    </row>
    <row r="16" spans="1:4" ht="18">
      <c r="A16" s="132"/>
      <c r="B16" s="136" t="s">
        <v>246</v>
      </c>
      <c r="C16" s="140">
        <v>1771000000</v>
      </c>
      <c r="D16" s="116"/>
    </row>
    <row r="17" spans="1:4" ht="18">
      <c r="A17" s="131" t="s">
        <v>247</v>
      </c>
      <c r="B17" s="135" t="s">
        <v>248</v>
      </c>
      <c r="C17" s="140">
        <v>179415003</v>
      </c>
      <c r="D17" s="116"/>
    </row>
    <row r="18" spans="1:4" ht="18">
      <c r="A18" s="132"/>
      <c r="B18" s="136" t="s">
        <v>249</v>
      </c>
      <c r="C18" s="140">
        <v>176112470</v>
      </c>
      <c r="D18" s="116"/>
    </row>
    <row r="19" spans="1:4" ht="18">
      <c r="A19" s="132"/>
      <c r="B19" s="136" t="s">
        <v>250</v>
      </c>
      <c r="C19" s="140">
        <v>3302533</v>
      </c>
      <c r="D19" s="116"/>
    </row>
    <row r="20" spans="1:4" ht="18">
      <c r="A20" s="130">
        <v>2</v>
      </c>
      <c r="B20" s="134" t="s">
        <v>251</v>
      </c>
      <c r="C20" s="139">
        <f>C21+C25+C68+C70+C73+C78+C80+C84+C192</f>
        <v>289955767717</v>
      </c>
      <c r="D20" s="114"/>
    </row>
    <row r="21" spans="1:5" ht="18">
      <c r="A21" s="131" t="s">
        <v>252</v>
      </c>
      <c r="B21" s="135" t="s">
        <v>253</v>
      </c>
      <c r="C21" s="140">
        <v>8243000000</v>
      </c>
      <c r="D21" s="116"/>
      <c r="E21" s="115">
        <f>C21+C25+C68+C70+C73+C78+C80+C84+C192</f>
        <v>289955767717</v>
      </c>
    </row>
    <row r="22" spans="1:4" ht="18">
      <c r="A22" s="132"/>
      <c r="B22" s="136" t="s">
        <v>254</v>
      </c>
      <c r="C22" s="140">
        <v>2743000000</v>
      </c>
      <c r="D22" s="116"/>
    </row>
    <row r="23" spans="1:4" ht="18">
      <c r="A23" s="132"/>
      <c r="B23" s="136" t="s">
        <v>255</v>
      </c>
      <c r="C23" s="140">
        <v>3500000000</v>
      </c>
      <c r="D23" s="116"/>
    </row>
    <row r="24" spans="1:4" ht="18">
      <c r="A24" s="132"/>
      <c r="B24" s="136" t="s">
        <v>256</v>
      </c>
      <c r="C24" s="140">
        <v>2000000000</v>
      </c>
      <c r="D24" s="116"/>
    </row>
    <row r="25" spans="1:4" ht="18">
      <c r="A25" s="131" t="s">
        <v>241</v>
      </c>
      <c r="B25" s="135" t="s">
        <v>242</v>
      </c>
      <c r="C25" s="140">
        <v>24896841200</v>
      </c>
      <c r="D25" s="116"/>
    </row>
    <row r="26" spans="1:4" ht="18">
      <c r="A26" s="132"/>
      <c r="B26" s="136" t="s">
        <v>257</v>
      </c>
      <c r="C26" s="140">
        <v>1489766000</v>
      </c>
      <c r="D26" s="116"/>
    </row>
    <row r="27" spans="1:4" ht="18">
      <c r="A27" s="132"/>
      <c r="B27" s="136" t="s">
        <v>258</v>
      </c>
      <c r="C27" s="140">
        <v>156543000</v>
      </c>
      <c r="D27" s="116"/>
    </row>
    <row r="28" spans="1:4" ht="18">
      <c r="A28" s="132"/>
      <c r="B28" s="136" t="s">
        <v>259</v>
      </c>
      <c r="C28" s="140">
        <v>348642000</v>
      </c>
      <c r="D28" s="116"/>
    </row>
    <row r="29" spans="1:4" ht="25.5">
      <c r="A29" s="132"/>
      <c r="B29" s="136" t="s">
        <v>100</v>
      </c>
      <c r="C29" s="140">
        <v>135043000</v>
      </c>
      <c r="D29" s="116"/>
    </row>
    <row r="30" spans="1:4" ht="18">
      <c r="A30" s="132"/>
      <c r="B30" s="136" t="s">
        <v>260</v>
      </c>
      <c r="C30" s="140">
        <v>9000000</v>
      </c>
      <c r="D30" s="116"/>
    </row>
    <row r="31" spans="1:4" ht="18">
      <c r="A31" s="132"/>
      <c r="B31" s="136" t="s">
        <v>261</v>
      </c>
      <c r="C31" s="140">
        <v>116935000</v>
      </c>
      <c r="D31" s="116"/>
    </row>
    <row r="32" spans="1:4" ht="25.5">
      <c r="A32" s="132"/>
      <c r="B32" s="136" t="s">
        <v>262</v>
      </c>
      <c r="C32" s="140">
        <v>154000000</v>
      </c>
      <c r="D32" s="116"/>
    </row>
    <row r="33" spans="1:4" ht="18">
      <c r="A33" s="132"/>
      <c r="B33" s="136" t="s">
        <v>128</v>
      </c>
      <c r="C33" s="140">
        <v>23089000</v>
      </c>
      <c r="D33" s="116"/>
    </row>
    <row r="34" spans="1:4" ht="18">
      <c r="A34" s="132"/>
      <c r="B34" s="136" t="s">
        <v>129</v>
      </c>
      <c r="C34" s="140">
        <v>77591000</v>
      </c>
      <c r="D34" s="116"/>
    </row>
    <row r="35" spans="1:4" ht="18">
      <c r="A35" s="132"/>
      <c r="B35" s="136" t="s">
        <v>130</v>
      </c>
      <c r="C35" s="140">
        <v>25965000</v>
      </c>
      <c r="D35" s="116"/>
    </row>
    <row r="36" spans="1:4" ht="25.5">
      <c r="A36" s="132"/>
      <c r="B36" s="136" t="s">
        <v>137</v>
      </c>
      <c r="C36" s="140">
        <v>270291000</v>
      </c>
      <c r="D36" s="116"/>
    </row>
    <row r="37" spans="1:4" ht="25.5">
      <c r="A37" s="132"/>
      <c r="B37" s="136" t="s">
        <v>139</v>
      </c>
      <c r="C37" s="140">
        <v>48350100</v>
      </c>
      <c r="D37" s="116"/>
    </row>
    <row r="38" spans="1:4" ht="18">
      <c r="A38" s="132"/>
      <c r="B38" s="136" t="s">
        <v>207</v>
      </c>
      <c r="C38" s="140">
        <v>189600000</v>
      </c>
      <c r="D38" s="116"/>
    </row>
    <row r="39" spans="1:4" ht="18">
      <c r="A39" s="132"/>
      <c r="B39" s="136" t="s">
        <v>144</v>
      </c>
      <c r="C39" s="140">
        <v>111928000</v>
      </c>
      <c r="D39" s="116"/>
    </row>
    <row r="40" spans="1:4" ht="18">
      <c r="A40" s="132"/>
      <c r="B40" s="136" t="s">
        <v>208</v>
      </c>
      <c r="C40" s="140">
        <v>500000000</v>
      </c>
      <c r="D40" s="116"/>
    </row>
    <row r="41" spans="1:4" ht="25.5">
      <c r="A41" s="132"/>
      <c r="B41" s="136" t="s">
        <v>212</v>
      </c>
      <c r="C41" s="140">
        <v>80000000</v>
      </c>
      <c r="D41" s="116"/>
    </row>
    <row r="42" spans="1:4" ht="18">
      <c r="A42" s="132"/>
      <c r="B42" s="136" t="s">
        <v>155</v>
      </c>
      <c r="C42" s="140">
        <v>192746000</v>
      </c>
      <c r="D42" s="116"/>
    </row>
    <row r="43" spans="1:4" ht="25.5">
      <c r="A43" s="132"/>
      <c r="B43" s="136" t="s">
        <v>174</v>
      </c>
      <c r="C43" s="140">
        <v>305996000</v>
      </c>
      <c r="D43" s="116"/>
    </row>
    <row r="44" spans="1:4" ht="18">
      <c r="A44" s="132"/>
      <c r="B44" s="136" t="s">
        <v>178</v>
      </c>
      <c r="C44" s="140">
        <v>652853000</v>
      </c>
      <c r="D44" s="116"/>
    </row>
    <row r="45" spans="1:4" ht="38.25">
      <c r="A45" s="132"/>
      <c r="B45" s="136" t="s">
        <v>214</v>
      </c>
      <c r="C45" s="140">
        <v>1680000000</v>
      </c>
      <c r="D45" s="116"/>
    </row>
    <row r="46" spans="1:4" ht="25.5">
      <c r="A46" s="132"/>
      <c r="B46" s="136" t="s">
        <v>179</v>
      </c>
      <c r="C46" s="140">
        <v>557633000</v>
      </c>
      <c r="D46" s="116"/>
    </row>
    <row r="47" spans="1:4" ht="18">
      <c r="A47" s="132"/>
      <c r="B47" s="136" t="s">
        <v>263</v>
      </c>
      <c r="C47" s="140">
        <v>735935000</v>
      </c>
      <c r="D47" s="116"/>
    </row>
    <row r="48" spans="1:4" ht="25.5">
      <c r="A48" s="132"/>
      <c r="B48" s="136" t="s">
        <v>181</v>
      </c>
      <c r="C48" s="140">
        <v>1019741000</v>
      </c>
      <c r="D48" s="116"/>
    </row>
    <row r="49" spans="1:4" ht="25.5">
      <c r="A49" s="132"/>
      <c r="B49" s="136" t="s">
        <v>186</v>
      </c>
      <c r="C49" s="140">
        <v>1400000000</v>
      </c>
      <c r="D49" s="116"/>
    </row>
    <row r="50" spans="1:4" ht="25.5">
      <c r="A50" s="132"/>
      <c r="B50" s="136" t="s">
        <v>215</v>
      </c>
      <c r="C50" s="140">
        <v>157402000</v>
      </c>
      <c r="D50" s="116"/>
    </row>
    <row r="51" spans="1:4" ht="18">
      <c r="A51" s="132"/>
      <c r="B51" s="136" t="s">
        <v>190</v>
      </c>
      <c r="C51" s="140">
        <v>391513000</v>
      </c>
      <c r="D51" s="116"/>
    </row>
    <row r="52" spans="1:4" ht="38.25">
      <c r="A52" s="132"/>
      <c r="B52" s="136" t="s">
        <v>264</v>
      </c>
      <c r="C52" s="140">
        <v>346808000</v>
      </c>
      <c r="D52" s="116"/>
    </row>
    <row r="53" spans="1:4" ht="25.5">
      <c r="A53" s="132"/>
      <c r="B53" s="136" t="s">
        <v>265</v>
      </c>
      <c r="C53" s="140">
        <v>2714091000</v>
      </c>
      <c r="D53" s="116"/>
    </row>
    <row r="54" spans="1:4" ht="25.5">
      <c r="A54" s="132"/>
      <c r="B54" s="136" t="s">
        <v>266</v>
      </c>
      <c r="C54" s="140">
        <v>80137000</v>
      </c>
      <c r="D54" s="116"/>
    </row>
    <row r="55" spans="1:4" ht="25.5">
      <c r="A55" s="132"/>
      <c r="B55" s="136" t="s">
        <v>196</v>
      </c>
      <c r="C55" s="140">
        <v>35465000</v>
      </c>
      <c r="D55" s="116"/>
    </row>
    <row r="56" spans="1:4" ht="18">
      <c r="A56" s="132"/>
      <c r="B56" s="136" t="s">
        <v>267</v>
      </c>
      <c r="C56" s="140">
        <v>98961200</v>
      </c>
      <c r="D56" s="116"/>
    </row>
    <row r="57" spans="1:4" ht="25.5">
      <c r="A57" s="132"/>
      <c r="B57" s="136" t="s">
        <v>268</v>
      </c>
      <c r="C57" s="140">
        <v>104597000</v>
      </c>
      <c r="D57" s="116"/>
    </row>
    <row r="58" spans="1:4" ht="18">
      <c r="A58" s="132"/>
      <c r="B58" s="136" t="s">
        <v>197</v>
      </c>
      <c r="C58" s="140">
        <v>70966900</v>
      </c>
      <c r="D58" s="116"/>
    </row>
    <row r="59" spans="1:4" ht="18">
      <c r="A59" s="132"/>
      <c r="B59" s="136" t="s">
        <v>198</v>
      </c>
      <c r="C59" s="140">
        <v>33876000</v>
      </c>
      <c r="D59" s="116"/>
    </row>
    <row r="60" spans="1:4" ht="25.5">
      <c r="A60" s="132"/>
      <c r="B60" s="136" t="s">
        <v>199</v>
      </c>
      <c r="C60" s="140">
        <v>31240000</v>
      </c>
      <c r="D60" s="116"/>
    </row>
    <row r="61" spans="1:4" ht="18">
      <c r="A61" s="132"/>
      <c r="B61" s="136" t="s">
        <v>200</v>
      </c>
      <c r="C61" s="140">
        <v>2500000000</v>
      </c>
      <c r="D61" s="116"/>
    </row>
    <row r="62" spans="1:4" ht="25.5">
      <c r="A62" s="132"/>
      <c r="B62" s="136" t="s">
        <v>201</v>
      </c>
      <c r="C62" s="140">
        <v>138137000</v>
      </c>
      <c r="D62" s="116"/>
    </row>
    <row r="63" spans="1:4" ht="18">
      <c r="A63" s="132"/>
      <c r="B63" s="136" t="s">
        <v>269</v>
      </c>
      <c r="C63" s="140">
        <v>2112000000</v>
      </c>
      <c r="D63" s="116"/>
    </row>
    <row r="64" spans="1:4" ht="18">
      <c r="A64" s="132"/>
      <c r="B64" s="136" t="s">
        <v>270</v>
      </c>
      <c r="C64" s="140">
        <v>800000000</v>
      </c>
      <c r="D64" s="116"/>
    </row>
    <row r="65" spans="1:4" ht="18">
      <c r="A65" s="132"/>
      <c r="B65" s="136" t="s">
        <v>271</v>
      </c>
      <c r="C65" s="140">
        <v>2000000000</v>
      </c>
      <c r="D65" s="116"/>
    </row>
    <row r="66" spans="1:4" ht="25.5">
      <c r="A66" s="132"/>
      <c r="B66" s="136" t="s">
        <v>272</v>
      </c>
      <c r="C66" s="140">
        <v>2000000000</v>
      </c>
      <c r="D66" s="116"/>
    </row>
    <row r="67" spans="1:4" ht="25.5">
      <c r="A67" s="132"/>
      <c r="B67" s="136" t="s">
        <v>273</v>
      </c>
      <c r="C67" s="140">
        <v>1000000000</v>
      </c>
      <c r="D67" s="116"/>
    </row>
    <row r="68" spans="1:4" ht="18">
      <c r="A68" s="131" t="s">
        <v>274</v>
      </c>
      <c r="B68" s="135" t="s">
        <v>275</v>
      </c>
      <c r="C68" s="140">
        <v>1200000000</v>
      </c>
      <c r="D68" s="116"/>
    </row>
    <row r="69" spans="1:4" ht="18">
      <c r="A69" s="132"/>
      <c r="B69" s="136" t="s">
        <v>276</v>
      </c>
      <c r="C69" s="140">
        <v>1200000000</v>
      </c>
      <c r="D69" s="116"/>
    </row>
    <row r="70" spans="1:4" ht="18">
      <c r="A70" s="131" t="s">
        <v>277</v>
      </c>
      <c r="B70" s="135" t="s">
        <v>278</v>
      </c>
      <c r="C70" s="140">
        <v>900000000</v>
      </c>
      <c r="D70" s="116"/>
    </row>
    <row r="71" spans="1:4" ht="18">
      <c r="A71" s="132"/>
      <c r="B71" s="136" t="s">
        <v>279</v>
      </c>
      <c r="C71" s="140">
        <v>500000000</v>
      </c>
      <c r="D71" s="116"/>
    </row>
    <row r="72" spans="1:4" ht="18">
      <c r="A72" s="132"/>
      <c r="B72" s="136" t="s">
        <v>57</v>
      </c>
      <c r="C72" s="140">
        <v>400000000</v>
      </c>
      <c r="D72" s="116"/>
    </row>
    <row r="73" spans="1:4" ht="18">
      <c r="A73" s="131" t="s">
        <v>280</v>
      </c>
      <c r="B73" s="135" t="s">
        <v>281</v>
      </c>
      <c r="C73" s="140">
        <v>2354926000</v>
      </c>
      <c r="D73" s="116"/>
    </row>
    <row r="74" spans="1:4" ht="18">
      <c r="A74" s="132"/>
      <c r="B74" s="136" t="s">
        <v>91</v>
      </c>
      <c r="C74" s="140">
        <v>14835000</v>
      </c>
      <c r="D74" s="116"/>
    </row>
    <row r="75" spans="1:4" ht="18">
      <c r="A75" s="132"/>
      <c r="B75" s="136" t="s">
        <v>121</v>
      </c>
      <c r="C75" s="140">
        <v>39291000</v>
      </c>
      <c r="D75" s="116"/>
    </row>
    <row r="76" spans="1:4" ht="30" customHeight="1">
      <c r="A76" s="132"/>
      <c r="B76" s="136" t="s">
        <v>162</v>
      </c>
      <c r="C76" s="140">
        <v>300800000</v>
      </c>
      <c r="D76" s="116"/>
    </row>
    <row r="77" spans="1:4" ht="44.25" customHeight="1">
      <c r="A77" s="132"/>
      <c r="B77" s="136" t="s">
        <v>282</v>
      </c>
      <c r="C77" s="140">
        <v>2000000000</v>
      </c>
      <c r="D77" s="116"/>
    </row>
    <row r="78" spans="1:4" ht="18">
      <c r="A78" s="131" t="s">
        <v>283</v>
      </c>
      <c r="B78" s="135" t="s">
        <v>284</v>
      </c>
      <c r="C78" s="140">
        <v>1000000000</v>
      </c>
      <c r="D78" s="116"/>
    </row>
    <row r="79" spans="1:4" ht="18">
      <c r="A79" s="132"/>
      <c r="B79" s="136" t="s">
        <v>285</v>
      </c>
      <c r="C79" s="140">
        <v>1000000000</v>
      </c>
      <c r="D79" s="116"/>
    </row>
    <row r="80" spans="1:4" ht="18">
      <c r="A80" s="131" t="s">
        <v>286</v>
      </c>
      <c r="B80" s="135" t="s">
        <v>287</v>
      </c>
      <c r="C80" s="140">
        <v>651297700</v>
      </c>
      <c r="D80" s="116"/>
    </row>
    <row r="81" spans="1:4" ht="18">
      <c r="A81" s="132"/>
      <c r="B81" s="136" t="s">
        <v>86</v>
      </c>
      <c r="C81" s="140">
        <v>535381000</v>
      </c>
      <c r="D81" s="116"/>
    </row>
    <row r="82" spans="1:4" ht="18">
      <c r="A82" s="132"/>
      <c r="B82" s="136" t="s">
        <v>87</v>
      </c>
      <c r="C82" s="140">
        <v>67501200</v>
      </c>
      <c r="D82" s="116"/>
    </row>
    <row r="83" spans="1:4" ht="25.5">
      <c r="A83" s="132"/>
      <c r="B83" s="136" t="s">
        <v>160</v>
      </c>
      <c r="C83" s="140">
        <v>48415500</v>
      </c>
      <c r="D83" s="116"/>
    </row>
    <row r="84" spans="1:4" ht="26.25" customHeight="1">
      <c r="A84" s="131" t="s">
        <v>244</v>
      </c>
      <c r="B84" s="135" t="s">
        <v>245</v>
      </c>
      <c r="C84" s="140">
        <v>148698893950</v>
      </c>
      <c r="D84" s="116"/>
    </row>
    <row r="85" spans="1:4" ht="26.25" customHeight="1">
      <c r="A85" s="132"/>
      <c r="B85" s="136" t="s">
        <v>203</v>
      </c>
      <c r="C85" s="140">
        <v>300000000</v>
      </c>
      <c r="D85" s="116"/>
    </row>
    <row r="86" spans="1:4" ht="26.25" customHeight="1">
      <c r="A86" s="132"/>
      <c r="B86" s="136" t="s">
        <v>83</v>
      </c>
      <c r="C86" s="140">
        <v>9978260000</v>
      </c>
      <c r="D86" s="116"/>
    </row>
    <row r="87" spans="1:4" ht="26.25" customHeight="1">
      <c r="A87" s="132"/>
      <c r="B87" s="136" t="s">
        <v>75</v>
      </c>
      <c r="C87" s="140">
        <v>12288000</v>
      </c>
      <c r="D87" s="116"/>
    </row>
    <row r="88" spans="1:4" ht="26.25" customHeight="1">
      <c r="A88" s="132"/>
      <c r="B88" s="136" t="s">
        <v>288</v>
      </c>
      <c r="C88" s="140">
        <v>120000000</v>
      </c>
      <c r="D88" s="116"/>
    </row>
    <row r="89" spans="1:4" ht="26.25" customHeight="1">
      <c r="A89" s="132"/>
      <c r="B89" s="136" t="s">
        <v>289</v>
      </c>
      <c r="C89" s="140">
        <v>173234000</v>
      </c>
      <c r="D89" s="116"/>
    </row>
    <row r="90" spans="1:4" ht="26.25" customHeight="1">
      <c r="A90" s="132"/>
      <c r="B90" s="136" t="s">
        <v>84</v>
      </c>
      <c r="C90" s="140">
        <v>90000000</v>
      </c>
      <c r="D90" s="116"/>
    </row>
    <row r="91" spans="1:4" ht="26.25" customHeight="1">
      <c r="A91" s="132"/>
      <c r="B91" s="136" t="s">
        <v>94</v>
      </c>
      <c r="C91" s="140">
        <v>207151000</v>
      </c>
      <c r="D91" s="116"/>
    </row>
    <row r="92" spans="1:4" ht="26.25" customHeight="1">
      <c r="A92" s="132"/>
      <c r="B92" s="136" t="s">
        <v>290</v>
      </c>
      <c r="C92" s="140">
        <v>500000000</v>
      </c>
      <c r="D92" s="116"/>
    </row>
    <row r="93" spans="1:4" ht="26.25" customHeight="1">
      <c r="A93" s="132"/>
      <c r="B93" s="136" t="s">
        <v>122</v>
      </c>
      <c r="C93" s="140">
        <v>233164000</v>
      </c>
      <c r="D93" s="116"/>
    </row>
    <row r="94" spans="1:4" ht="26.25" customHeight="1">
      <c r="A94" s="132"/>
      <c r="B94" s="136" t="s">
        <v>127</v>
      </c>
      <c r="C94" s="140">
        <v>79807000</v>
      </c>
      <c r="D94" s="116"/>
    </row>
    <row r="95" spans="1:4" ht="26.25" customHeight="1">
      <c r="A95" s="132"/>
      <c r="B95" s="136" t="s">
        <v>136</v>
      </c>
      <c r="C95" s="140">
        <v>18012000</v>
      </c>
      <c r="D95" s="116"/>
    </row>
    <row r="96" spans="1:4" ht="26.25" customHeight="1">
      <c r="A96" s="132"/>
      <c r="B96" s="136" t="s">
        <v>146</v>
      </c>
      <c r="C96" s="140">
        <v>982696000</v>
      </c>
      <c r="D96" s="116"/>
    </row>
    <row r="97" spans="1:4" ht="26.25" customHeight="1">
      <c r="A97" s="132"/>
      <c r="B97" s="136" t="s">
        <v>147</v>
      </c>
      <c r="C97" s="140">
        <v>813522000</v>
      </c>
      <c r="D97" s="116"/>
    </row>
    <row r="98" spans="1:4" ht="26.25" customHeight="1">
      <c r="A98" s="132"/>
      <c r="B98" s="136" t="s">
        <v>150</v>
      </c>
      <c r="C98" s="140">
        <v>489214000</v>
      </c>
      <c r="D98" s="116"/>
    </row>
    <row r="99" spans="1:4" ht="26.25" customHeight="1">
      <c r="A99" s="132"/>
      <c r="B99" s="136" t="s">
        <v>102</v>
      </c>
      <c r="C99" s="140">
        <v>1039918000</v>
      </c>
      <c r="D99" s="116"/>
    </row>
    <row r="100" spans="1:4" ht="26.25" customHeight="1">
      <c r="A100" s="132"/>
      <c r="B100" s="136" t="s">
        <v>103</v>
      </c>
      <c r="C100" s="140">
        <v>404782000</v>
      </c>
      <c r="D100" s="116"/>
    </row>
    <row r="101" spans="1:4" ht="26.25" customHeight="1">
      <c r="A101" s="132"/>
      <c r="B101" s="136" t="s">
        <v>153</v>
      </c>
      <c r="C101" s="140">
        <v>510000000</v>
      </c>
      <c r="D101" s="116"/>
    </row>
    <row r="102" spans="1:4" ht="18">
      <c r="A102" s="132"/>
      <c r="B102" s="136" t="s">
        <v>104</v>
      </c>
      <c r="C102" s="140">
        <v>370664000</v>
      </c>
      <c r="D102" s="116"/>
    </row>
    <row r="103" spans="1:4" ht="18">
      <c r="A103" s="132"/>
      <c r="B103" s="136" t="s">
        <v>156</v>
      </c>
      <c r="C103" s="140">
        <v>126963000</v>
      </c>
      <c r="D103" s="116"/>
    </row>
    <row r="104" spans="1:4" ht="28.5" customHeight="1">
      <c r="A104" s="132"/>
      <c r="B104" s="136" t="s">
        <v>158</v>
      </c>
      <c r="C104" s="140">
        <v>580000000</v>
      </c>
      <c r="D104" s="116"/>
    </row>
    <row r="105" spans="1:4" ht="22.5" customHeight="1">
      <c r="A105" s="132"/>
      <c r="B105" s="136" t="s">
        <v>159</v>
      </c>
      <c r="C105" s="140">
        <v>25610000</v>
      </c>
      <c r="D105" s="116"/>
    </row>
    <row r="106" spans="1:4" ht="22.5" customHeight="1">
      <c r="A106" s="132"/>
      <c r="B106" s="136" t="s">
        <v>105</v>
      </c>
      <c r="C106" s="140">
        <v>500000000</v>
      </c>
      <c r="D106" s="116"/>
    </row>
    <row r="107" spans="1:4" ht="22.5" customHeight="1">
      <c r="A107" s="132"/>
      <c r="B107" s="136" t="s">
        <v>106</v>
      </c>
      <c r="C107" s="140">
        <v>1500000000</v>
      </c>
      <c r="D107" s="116"/>
    </row>
    <row r="108" spans="1:4" ht="22.5" customHeight="1">
      <c r="A108" s="132"/>
      <c r="B108" s="136" t="s">
        <v>161</v>
      </c>
      <c r="C108" s="140">
        <v>100000000</v>
      </c>
      <c r="D108" s="116"/>
    </row>
    <row r="109" spans="1:4" ht="22.5" customHeight="1">
      <c r="A109" s="132"/>
      <c r="B109" s="136" t="s">
        <v>164</v>
      </c>
      <c r="C109" s="140">
        <v>500000000</v>
      </c>
      <c r="D109" s="116"/>
    </row>
    <row r="110" spans="1:4" ht="22.5" customHeight="1">
      <c r="A110" s="132"/>
      <c r="B110" s="136" t="s">
        <v>165</v>
      </c>
      <c r="C110" s="140">
        <v>242000000</v>
      </c>
      <c r="D110" s="116"/>
    </row>
    <row r="111" spans="1:4" ht="22.5" customHeight="1">
      <c r="A111" s="132"/>
      <c r="B111" s="136" t="s">
        <v>166</v>
      </c>
      <c r="C111" s="140">
        <v>763000000</v>
      </c>
      <c r="D111" s="116"/>
    </row>
    <row r="112" spans="1:4" ht="22.5" customHeight="1">
      <c r="A112" s="132"/>
      <c r="B112" s="136" t="s">
        <v>168</v>
      </c>
      <c r="C112" s="140">
        <v>193798000</v>
      </c>
      <c r="D112" s="116"/>
    </row>
    <row r="113" spans="1:4" ht="22.5" customHeight="1">
      <c r="A113" s="132"/>
      <c r="B113" s="136" t="s">
        <v>169</v>
      </c>
      <c r="C113" s="140">
        <v>1759379000</v>
      </c>
      <c r="D113" s="116"/>
    </row>
    <row r="114" spans="1:4" ht="22.5" customHeight="1">
      <c r="A114" s="132"/>
      <c r="B114" s="136" t="s">
        <v>171</v>
      </c>
      <c r="C114" s="140">
        <v>148891000</v>
      </c>
      <c r="D114" s="116"/>
    </row>
    <row r="115" spans="1:4" ht="24.75" customHeight="1">
      <c r="A115" s="132"/>
      <c r="B115" s="136" t="s">
        <v>172</v>
      </c>
      <c r="C115" s="140">
        <v>270748000</v>
      </c>
      <c r="D115" s="116"/>
    </row>
    <row r="116" spans="1:4" ht="30.75" customHeight="1">
      <c r="A116" s="132"/>
      <c r="B116" s="136" t="s">
        <v>173</v>
      </c>
      <c r="C116" s="140">
        <v>948571050</v>
      </c>
      <c r="D116" s="116"/>
    </row>
    <row r="117" spans="1:4" ht="24.75" customHeight="1">
      <c r="A117" s="132"/>
      <c r="B117" s="136" t="s">
        <v>175</v>
      </c>
      <c r="C117" s="140">
        <v>1500000000</v>
      </c>
      <c r="D117" s="116"/>
    </row>
    <row r="118" spans="1:4" ht="24.75" customHeight="1">
      <c r="A118" s="132"/>
      <c r="B118" s="136" t="s">
        <v>291</v>
      </c>
      <c r="C118" s="140">
        <v>5192128000</v>
      </c>
      <c r="D118" s="116"/>
    </row>
    <row r="119" spans="1:4" ht="24.75" customHeight="1">
      <c r="A119" s="132"/>
      <c r="B119" s="136" t="s">
        <v>176</v>
      </c>
      <c r="C119" s="140">
        <v>1500000000</v>
      </c>
      <c r="D119" s="116"/>
    </row>
    <row r="120" spans="1:4" ht="24.75" customHeight="1">
      <c r="A120" s="132"/>
      <c r="B120" s="136" t="s">
        <v>292</v>
      </c>
      <c r="C120" s="140">
        <v>1500000000</v>
      </c>
      <c r="D120" s="116"/>
    </row>
    <row r="121" spans="1:4" ht="24.75" customHeight="1">
      <c r="A121" s="132"/>
      <c r="B121" s="136" t="s">
        <v>293</v>
      </c>
      <c r="C121" s="140">
        <v>1000000000</v>
      </c>
      <c r="D121" s="116"/>
    </row>
    <row r="122" spans="1:4" ht="24.75" customHeight="1">
      <c r="A122" s="132"/>
      <c r="B122" s="136" t="s">
        <v>180</v>
      </c>
      <c r="C122" s="140">
        <v>11620000</v>
      </c>
      <c r="D122" s="116"/>
    </row>
    <row r="123" spans="1:4" ht="30.75" customHeight="1">
      <c r="A123" s="132"/>
      <c r="B123" s="136" t="s">
        <v>294</v>
      </c>
      <c r="C123" s="140">
        <v>500000000</v>
      </c>
      <c r="D123" s="116"/>
    </row>
    <row r="124" spans="1:4" ht="30.75" customHeight="1">
      <c r="A124" s="132"/>
      <c r="B124" s="136" t="s">
        <v>182</v>
      </c>
      <c r="C124" s="140">
        <v>362318000</v>
      </c>
      <c r="D124" s="116"/>
    </row>
    <row r="125" spans="1:4" ht="18">
      <c r="A125" s="132"/>
      <c r="B125" s="136" t="s">
        <v>183</v>
      </c>
      <c r="C125" s="140">
        <v>3402302000</v>
      </c>
      <c r="D125" s="116"/>
    </row>
    <row r="126" spans="1:4" ht="18">
      <c r="A126" s="132"/>
      <c r="B126" s="136" t="s">
        <v>184</v>
      </c>
      <c r="C126" s="140">
        <v>500000000</v>
      </c>
      <c r="D126" s="116"/>
    </row>
    <row r="127" spans="1:4" ht="25.5">
      <c r="A127" s="132"/>
      <c r="B127" s="136" t="s">
        <v>295</v>
      </c>
      <c r="C127" s="140">
        <v>2648000000</v>
      </c>
      <c r="D127" s="116"/>
    </row>
    <row r="128" spans="1:4" ht="18">
      <c r="A128" s="132"/>
      <c r="B128" s="136" t="s">
        <v>187</v>
      </c>
      <c r="C128" s="140">
        <v>779767000</v>
      </c>
      <c r="D128" s="116"/>
    </row>
    <row r="129" spans="1:4" ht="18">
      <c r="A129" s="132"/>
      <c r="B129" s="136" t="s">
        <v>188</v>
      </c>
      <c r="C129" s="140">
        <v>670000000</v>
      </c>
      <c r="D129" s="116"/>
    </row>
    <row r="130" spans="1:4" ht="18">
      <c r="A130" s="132"/>
      <c r="B130" s="136" t="s">
        <v>296</v>
      </c>
      <c r="C130" s="140">
        <v>98997000</v>
      </c>
      <c r="D130" s="116"/>
    </row>
    <row r="131" spans="1:4" ht="18">
      <c r="A131" s="132"/>
      <c r="B131" s="136" t="s">
        <v>297</v>
      </c>
      <c r="C131" s="140">
        <v>678282000</v>
      </c>
      <c r="D131" s="116"/>
    </row>
    <row r="132" spans="1:4" ht="25.5">
      <c r="A132" s="132"/>
      <c r="B132" s="136" t="s">
        <v>298</v>
      </c>
      <c r="C132" s="140">
        <v>1168036000</v>
      </c>
      <c r="D132" s="116"/>
    </row>
    <row r="133" spans="1:4" ht="18">
      <c r="A133" s="132"/>
      <c r="B133" s="136" t="s">
        <v>299</v>
      </c>
      <c r="C133" s="140">
        <v>3852000000</v>
      </c>
      <c r="D133" s="116"/>
    </row>
    <row r="134" spans="1:4" ht="18">
      <c r="A134" s="132"/>
      <c r="B134" s="136" t="s">
        <v>191</v>
      </c>
      <c r="C134" s="140">
        <v>317000000</v>
      </c>
      <c r="D134" s="116"/>
    </row>
    <row r="135" spans="1:4" ht="25.5">
      <c r="A135" s="132"/>
      <c r="B135" s="136" t="s">
        <v>192</v>
      </c>
      <c r="C135" s="140">
        <v>65000000</v>
      </c>
      <c r="D135" s="116"/>
    </row>
    <row r="136" spans="1:4" ht="18">
      <c r="A136" s="132"/>
      <c r="B136" s="136" t="s">
        <v>193</v>
      </c>
      <c r="C136" s="140">
        <v>545000000</v>
      </c>
      <c r="D136" s="116"/>
    </row>
    <row r="137" spans="1:4" ht="31.5" customHeight="1">
      <c r="A137" s="132"/>
      <c r="B137" s="136" t="s">
        <v>194</v>
      </c>
      <c r="C137" s="140">
        <v>721045000</v>
      </c>
      <c r="D137" s="116"/>
    </row>
    <row r="138" spans="1:4" ht="31.5" customHeight="1">
      <c r="A138" s="132"/>
      <c r="B138" s="136" t="s">
        <v>300</v>
      </c>
      <c r="C138" s="140">
        <v>3500000000</v>
      </c>
      <c r="D138" s="116"/>
    </row>
    <row r="139" spans="1:4" ht="31.5" customHeight="1">
      <c r="A139" s="132"/>
      <c r="B139" s="136" t="s">
        <v>195</v>
      </c>
      <c r="C139" s="140">
        <v>1100000000</v>
      </c>
      <c r="D139" s="116"/>
    </row>
    <row r="140" spans="1:4" ht="31.5" customHeight="1">
      <c r="A140" s="132"/>
      <c r="B140" s="136" t="s">
        <v>301</v>
      </c>
      <c r="C140" s="140">
        <v>800000000</v>
      </c>
      <c r="D140" s="116"/>
    </row>
    <row r="141" spans="1:4" ht="31.5" customHeight="1">
      <c r="A141" s="132"/>
      <c r="B141" s="136" t="s">
        <v>302</v>
      </c>
      <c r="C141" s="140">
        <v>2500000000</v>
      </c>
      <c r="D141" s="116"/>
    </row>
    <row r="142" spans="1:4" ht="31.5" customHeight="1">
      <c r="A142" s="132"/>
      <c r="B142" s="136" t="s">
        <v>303</v>
      </c>
      <c r="C142" s="140">
        <v>500000000</v>
      </c>
      <c r="D142" s="116"/>
    </row>
    <row r="143" spans="1:4" ht="31.5" customHeight="1">
      <c r="A143" s="132"/>
      <c r="B143" s="136" t="s">
        <v>304</v>
      </c>
      <c r="C143" s="140">
        <v>3814634000</v>
      </c>
      <c r="D143" s="116"/>
    </row>
    <row r="144" spans="1:4" ht="31.5" customHeight="1">
      <c r="A144" s="132"/>
      <c r="B144" s="136" t="s">
        <v>305</v>
      </c>
      <c r="C144" s="140">
        <v>3000000000</v>
      </c>
      <c r="D144" s="116"/>
    </row>
    <row r="145" spans="1:4" ht="18">
      <c r="A145" s="132"/>
      <c r="B145" s="136" t="s">
        <v>306</v>
      </c>
      <c r="C145" s="140">
        <v>200000000</v>
      </c>
      <c r="D145" s="116"/>
    </row>
    <row r="146" spans="1:4" ht="27.75" customHeight="1">
      <c r="A146" s="132"/>
      <c r="B146" s="136" t="s">
        <v>307</v>
      </c>
      <c r="C146" s="140">
        <v>500000000</v>
      </c>
      <c r="D146" s="116"/>
    </row>
    <row r="147" spans="1:4" ht="27.75" customHeight="1">
      <c r="A147" s="132"/>
      <c r="B147" s="136" t="s">
        <v>308</v>
      </c>
      <c r="C147" s="140">
        <v>500000000</v>
      </c>
      <c r="D147" s="116"/>
    </row>
    <row r="148" spans="1:4" ht="27.75" customHeight="1">
      <c r="A148" s="132"/>
      <c r="B148" s="136" t="s">
        <v>309</v>
      </c>
      <c r="C148" s="140">
        <v>5500000000</v>
      </c>
      <c r="D148" s="116"/>
    </row>
    <row r="149" spans="1:4" ht="27.75" customHeight="1">
      <c r="A149" s="132"/>
      <c r="B149" s="136" t="s">
        <v>310</v>
      </c>
      <c r="C149" s="140">
        <v>3200000000</v>
      </c>
      <c r="D149" s="116"/>
    </row>
    <row r="150" spans="1:4" ht="27.75" customHeight="1">
      <c r="A150" s="132"/>
      <c r="B150" s="136" t="s">
        <v>311</v>
      </c>
      <c r="C150" s="140">
        <v>1276000000</v>
      </c>
      <c r="D150" s="116"/>
    </row>
    <row r="151" spans="1:4" ht="27.75" customHeight="1">
      <c r="A151" s="132"/>
      <c r="B151" s="136" t="s">
        <v>312</v>
      </c>
      <c r="C151" s="140">
        <v>2000000000</v>
      </c>
      <c r="D151" s="116"/>
    </row>
    <row r="152" spans="1:4" ht="27.75" customHeight="1">
      <c r="A152" s="132"/>
      <c r="B152" s="136" t="s">
        <v>313</v>
      </c>
      <c r="C152" s="140">
        <v>3500000000</v>
      </c>
      <c r="D152" s="116"/>
    </row>
    <row r="153" spans="1:4" ht="27.75" customHeight="1">
      <c r="A153" s="132"/>
      <c r="B153" s="136" t="s">
        <v>202</v>
      </c>
      <c r="C153" s="140">
        <v>2312000000</v>
      </c>
      <c r="D153" s="116"/>
    </row>
    <row r="154" spans="1:4" ht="23.25" customHeight="1">
      <c r="A154" s="132"/>
      <c r="B154" s="136" t="s">
        <v>314</v>
      </c>
      <c r="C154" s="140">
        <v>2660000000</v>
      </c>
      <c r="D154" s="116"/>
    </row>
    <row r="155" spans="1:4" ht="23.25" customHeight="1">
      <c r="A155" s="132"/>
      <c r="B155" s="136" t="s">
        <v>246</v>
      </c>
      <c r="C155" s="140">
        <v>3353222000</v>
      </c>
      <c r="D155" s="116"/>
    </row>
    <row r="156" spans="1:4" ht="23.25" customHeight="1">
      <c r="A156" s="132"/>
      <c r="B156" s="136" t="s">
        <v>315</v>
      </c>
      <c r="C156" s="140">
        <v>2500000000</v>
      </c>
      <c r="D156" s="116"/>
    </row>
    <row r="157" spans="1:4" ht="23.25" customHeight="1">
      <c r="A157" s="132"/>
      <c r="B157" s="136" t="s">
        <v>316</v>
      </c>
      <c r="C157" s="140">
        <v>3786382000</v>
      </c>
      <c r="D157" s="116"/>
    </row>
    <row r="158" spans="1:4" ht="23.25" customHeight="1">
      <c r="A158" s="132"/>
      <c r="B158" s="136" t="s">
        <v>317</v>
      </c>
      <c r="C158" s="140">
        <v>1500000000</v>
      </c>
      <c r="D158" s="116"/>
    </row>
    <row r="159" spans="1:4" ht="23.25" customHeight="1">
      <c r="A159" s="132"/>
      <c r="B159" s="136" t="s">
        <v>318</v>
      </c>
      <c r="C159" s="140">
        <v>1500000000</v>
      </c>
      <c r="D159" s="116"/>
    </row>
    <row r="160" spans="1:4" ht="23.25" customHeight="1">
      <c r="A160" s="132"/>
      <c r="B160" s="136" t="s">
        <v>319</v>
      </c>
      <c r="C160" s="140">
        <v>700000000</v>
      </c>
      <c r="D160" s="116"/>
    </row>
    <row r="161" spans="1:4" ht="31.5" customHeight="1">
      <c r="A161" s="132"/>
      <c r="B161" s="136" t="s">
        <v>320</v>
      </c>
      <c r="C161" s="140">
        <v>500000000</v>
      </c>
      <c r="D161" s="116"/>
    </row>
    <row r="162" spans="1:4" ht="23.25" customHeight="1">
      <c r="A162" s="132"/>
      <c r="B162" s="136" t="s">
        <v>321</v>
      </c>
      <c r="C162" s="140">
        <v>500000000</v>
      </c>
      <c r="D162" s="116"/>
    </row>
    <row r="163" spans="1:4" ht="23.25" customHeight="1">
      <c r="A163" s="132"/>
      <c r="B163" s="136" t="s">
        <v>322</v>
      </c>
      <c r="C163" s="140">
        <v>3927000000</v>
      </c>
      <c r="D163" s="116"/>
    </row>
    <row r="164" spans="1:4" ht="29.25" customHeight="1">
      <c r="A164" s="132"/>
      <c r="B164" s="136" t="s">
        <v>323</v>
      </c>
      <c r="C164" s="140">
        <v>236775000</v>
      </c>
      <c r="D164" s="116"/>
    </row>
    <row r="165" spans="1:4" ht="29.25" customHeight="1">
      <c r="A165" s="132"/>
      <c r="B165" s="136" t="s">
        <v>324</v>
      </c>
      <c r="C165" s="140">
        <v>3690148000</v>
      </c>
      <c r="D165" s="116"/>
    </row>
    <row r="166" spans="1:4" ht="18">
      <c r="A166" s="132"/>
      <c r="B166" s="136" t="s">
        <v>325</v>
      </c>
      <c r="C166" s="140">
        <v>3200000000</v>
      </c>
      <c r="D166" s="116"/>
    </row>
    <row r="167" spans="1:4" ht="18">
      <c r="A167" s="132"/>
      <c r="B167" s="136" t="s">
        <v>326</v>
      </c>
      <c r="C167" s="140">
        <v>3000000000</v>
      </c>
      <c r="D167" s="116"/>
    </row>
    <row r="168" spans="1:4" ht="18">
      <c r="A168" s="132"/>
      <c r="B168" s="136" t="s">
        <v>327</v>
      </c>
      <c r="C168" s="140">
        <v>338655900</v>
      </c>
      <c r="D168" s="116"/>
    </row>
    <row r="169" spans="1:4" ht="18">
      <c r="A169" s="132"/>
      <c r="B169" s="136" t="s">
        <v>328</v>
      </c>
      <c r="C169" s="140">
        <v>200000000</v>
      </c>
      <c r="D169" s="116"/>
    </row>
    <row r="170" spans="1:4" ht="18">
      <c r="A170" s="132"/>
      <c r="B170" s="136" t="s">
        <v>329</v>
      </c>
      <c r="C170" s="140">
        <v>200000000</v>
      </c>
      <c r="D170" s="116"/>
    </row>
    <row r="171" spans="1:4" ht="18">
      <c r="A171" s="132"/>
      <c r="B171" s="136" t="s">
        <v>330</v>
      </c>
      <c r="C171" s="140">
        <v>200000000</v>
      </c>
      <c r="D171" s="116"/>
    </row>
    <row r="172" spans="1:4" ht="18">
      <c r="A172" s="132"/>
      <c r="B172" s="136" t="s">
        <v>331</v>
      </c>
      <c r="C172" s="140">
        <v>200000000</v>
      </c>
      <c r="D172" s="116"/>
    </row>
    <row r="173" spans="1:4" ht="18">
      <c r="A173" s="132"/>
      <c r="B173" s="136" t="s">
        <v>332</v>
      </c>
      <c r="C173" s="140">
        <v>2408622000</v>
      </c>
      <c r="D173" s="116"/>
    </row>
    <row r="174" spans="1:4" ht="18">
      <c r="A174" s="132"/>
      <c r="B174" s="136" t="s">
        <v>333</v>
      </c>
      <c r="C174" s="140">
        <v>1000000000</v>
      </c>
      <c r="D174" s="116"/>
    </row>
    <row r="175" spans="1:4" ht="25.5">
      <c r="A175" s="132"/>
      <c r="B175" s="136" t="s">
        <v>334</v>
      </c>
      <c r="C175" s="140">
        <v>350000000</v>
      </c>
      <c r="D175" s="116"/>
    </row>
    <row r="176" spans="1:4" ht="31.5" customHeight="1">
      <c r="A176" s="132"/>
      <c r="B176" s="136" t="s">
        <v>335</v>
      </c>
      <c r="C176" s="140">
        <v>4000000000</v>
      </c>
      <c r="D176" s="116"/>
    </row>
    <row r="177" spans="1:4" ht="31.5" customHeight="1">
      <c r="A177" s="132"/>
      <c r="B177" s="136" t="s">
        <v>336</v>
      </c>
      <c r="C177" s="140">
        <v>500000000</v>
      </c>
      <c r="D177" s="116"/>
    </row>
    <row r="178" spans="1:4" ht="31.5" customHeight="1">
      <c r="A178" s="132"/>
      <c r="B178" s="136" t="s">
        <v>337</v>
      </c>
      <c r="C178" s="140">
        <v>500000000</v>
      </c>
      <c r="D178" s="116"/>
    </row>
    <row r="179" spans="1:4" ht="31.5" customHeight="1">
      <c r="A179" s="132"/>
      <c r="B179" s="136" t="s">
        <v>338</v>
      </c>
      <c r="C179" s="140">
        <v>4670087000</v>
      </c>
      <c r="D179" s="116"/>
    </row>
    <row r="180" spans="1:4" ht="31.5" customHeight="1">
      <c r="A180" s="132"/>
      <c r="B180" s="136" t="s">
        <v>339</v>
      </c>
      <c r="C180" s="140">
        <v>3500000000</v>
      </c>
      <c r="D180" s="116"/>
    </row>
    <row r="181" spans="1:4" ht="31.5" customHeight="1">
      <c r="A181" s="132"/>
      <c r="B181" s="136" t="s">
        <v>340</v>
      </c>
      <c r="C181" s="140">
        <v>500000000</v>
      </c>
      <c r="D181" s="116"/>
    </row>
    <row r="182" spans="1:4" ht="31.5" customHeight="1">
      <c r="A182" s="132"/>
      <c r="B182" s="136" t="s">
        <v>341</v>
      </c>
      <c r="C182" s="140">
        <v>1500000000</v>
      </c>
      <c r="D182" s="116"/>
    </row>
    <row r="183" spans="1:4" ht="31.5" customHeight="1">
      <c r="A183" s="132"/>
      <c r="B183" s="136" t="s">
        <v>342</v>
      </c>
      <c r="C183" s="140">
        <v>1226000000</v>
      </c>
      <c r="D183" s="116"/>
    </row>
    <row r="184" spans="1:4" ht="31.5" customHeight="1">
      <c r="A184" s="132"/>
      <c r="B184" s="136" t="s">
        <v>343</v>
      </c>
      <c r="C184" s="140">
        <v>1500000000</v>
      </c>
      <c r="D184" s="116"/>
    </row>
    <row r="185" spans="1:4" ht="31.5" customHeight="1">
      <c r="A185" s="132"/>
      <c r="B185" s="136" t="s">
        <v>344</v>
      </c>
      <c r="C185" s="140">
        <v>1500000000</v>
      </c>
      <c r="D185" s="116"/>
    </row>
    <row r="186" spans="1:4" ht="31.5" customHeight="1">
      <c r="A186" s="132"/>
      <c r="B186" s="136" t="s">
        <v>345</v>
      </c>
      <c r="C186" s="140">
        <v>3000000000</v>
      </c>
      <c r="D186" s="116"/>
    </row>
    <row r="187" spans="1:4" ht="31.5" customHeight="1">
      <c r="A187" s="132"/>
      <c r="B187" s="136" t="s">
        <v>346</v>
      </c>
      <c r="C187" s="140">
        <v>2000000000</v>
      </c>
      <c r="D187" s="116"/>
    </row>
    <row r="188" spans="1:4" ht="34.5" customHeight="1">
      <c r="A188" s="132"/>
      <c r="B188" s="136" t="s">
        <v>347</v>
      </c>
      <c r="C188" s="140">
        <v>250000000</v>
      </c>
      <c r="D188" s="116"/>
    </row>
    <row r="189" spans="1:4" ht="34.5" customHeight="1">
      <c r="A189" s="132"/>
      <c r="B189" s="136" t="s">
        <v>348</v>
      </c>
      <c r="C189" s="140">
        <v>279835000</v>
      </c>
      <c r="D189" s="116"/>
    </row>
    <row r="190" spans="1:4" ht="34.5" customHeight="1">
      <c r="A190" s="132"/>
      <c r="B190" s="136" t="s">
        <v>349</v>
      </c>
      <c r="C190" s="140">
        <v>1000000000</v>
      </c>
      <c r="D190" s="116"/>
    </row>
    <row r="191" spans="1:4" ht="24.75" customHeight="1">
      <c r="A191" s="132"/>
      <c r="B191" s="136" t="s">
        <v>350</v>
      </c>
      <c r="C191" s="140">
        <v>1626366000</v>
      </c>
      <c r="D191" s="116"/>
    </row>
    <row r="192" spans="1:4" ht="24.75" customHeight="1">
      <c r="A192" s="131" t="s">
        <v>247</v>
      </c>
      <c r="B192" s="135" t="s">
        <v>248</v>
      </c>
      <c r="C192" s="140">
        <v>102010808867</v>
      </c>
      <c r="D192" s="116"/>
    </row>
    <row r="193" spans="1:4" ht="24.75" customHeight="1">
      <c r="A193" s="132"/>
      <c r="B193" s="136" t="s">
        <v>107</v>
      </c>
      <c r="C193" s="140">
        <v>4000000000</v>
      </c>
      <c r="D193" s="116"/>
    </row>
    <row r="194" spans="1:4" ht="24.75" customHeight="1">
      <c r="A194" s="132"/>
      <c r="B194" s="136" t="s">
        <v>93</v>
      </c>
      <c r="C194" s="140">
        <v>273369123</v>
      </c>
      <c r="D194" s="116"/>
    </row>
    <row r="195" spans="1:4" ht="24.75" customHeight="1">
      <c r="A195" s="132"/>
      <c r="B195" s="136" t="s">
        <v>351</v>
      </c>
      <c r="C195" s="140">
        <v>92638691</v>
      </c>
      <c r="D195" s="116"/>
    </row>
    <row r="196" spans="1:4" ht="24.75" customHeight="1">
      <c r="A196" s="132"/>
      <c r="B196" s="136" t="s">
        <v>56</v>
      </c>
      <c r="C196" s="140">
        <v>857306932</v>
      </c>
      <c r="D196" s="116"/>
    </row>
    <row r="197" spans="1:4" ht="24.75" customHeight="1">
      <c r="A197" s="132"/>
      <c r="B197" s="136" t="s">
        <v>89</v>
      </c>
      <c r="C197" s="140">
        <v>4364089587</v>
      </c>
      <c r="D197" s="116"/>
    </row>
    <row r="198" spans="1:4" ht="24.75" customHeight="1">
      <c r="A198" s="132"/>
      <c r="B198" s="136" t="s">
        <v>352</v>
      </c>
      <c r="C198" s="140">
        <v>331424716</v>
      </c>
      <c r="D198" s="116"/>
    </row>
    <row r="199" spans="1:4" ht="24.75" customHeight="1">
      <c r="A199" s="132"/>
      <c r="B199" s="136" t="s">
        <v>353</v>
      </c>
      <c r="C199" s="140">
        <v>272630758</v>
      </c>
      <c r="D199" s="116"/>
    </row>
    <row r="200" spans="1:4" ht="24.75" customHeight="1">
      <c r="A200" s="132"/>
      <c r="B200" s="136" t="s">
        <v>90</v>
      </c>
      <c r="C200" s="140">
        <v>284117325</v>
      </c>
      <c r="D200" s="116"/>
    </row>
    <row r="201" spans="1:4" ht="24.75" customHeight="1">
      <c r="A201" s="132"/>
      <c r="B201" s="136" t="s">
        <v>76</v>
      </c>
      <c r="C201" s="140">
        <v>13410800</v>
      </c>
      <c r="D201" s="116"/>
    </row>
    <row r="202" spans="1:4" ht="24.75" customHeight="1">
      <c r="A202" s="132"/>
      <c r="B202" s="136" t="s">
        <v>354</v>
      </c>
      <c r="C202" s="140">
        <v>4159336063</v>
      </c>
      <c r="D202" s="116"/>
    </row>
    <row r="203" spans="1:4" ht="27.75" customHeight="1">
      <c r="A203" s="132"/>
      <c r="B203" s="136" t="s">
        <v>108</v>
      </c>
      <c r="C203" s="140">
        <v>120484000</v>
      </c>
      <c r="D203" s="116"/>
    </row>
    <row r="204" spans="1:4" ht="29.25" customHeight="1">
      <c r="A204" s="132"/>
      <c r="B204" s="136" t="s">
        <v>109</v>
      </c>
      <c r="C204" s="140">
        <v>3084583748</v>
      </c>
      <c r="D204" s="116"/>
    </row>
    <row r="205" spans="1:4" ht="32.25" customHeight="1">
      <c r="A205" s="132"/>
      <c r="B205" s="136" t="s">
        <v>110</v>
      </c>
      <c r="C205" s="140">
        <v>50422918</v>
      </c>
      <c r="D205" s="116"/>
    </row>
    <row r="206" spans="1:4" ht="32.25" customHeight="1">
      <c r="A206" s="132"/>
      <c r="B206" s="136" t="s">
        <v>92</v>
      </c>
      <c r="C206" s="140">
        <v>87839713</v>
      </c>
      <c r="D206" s="116"/>
    </row>
    <row r="207" spans="1:4" ht="32.25" customHeight="1">
      <c r="A207" s="132"/>
      <c r="B207" s="136" t="s">
        <v>111</v>
      </c>
      <c r="C207" s="140">
        <v>1765090640</v>
      </c>
      <c r="D207" s="116"/>
    </row>
    <row r="208" spans="1:4" ht="32.25" customHeight="1">
      <c r="A208" s="132"/>
      <c r="B208" s="136" t="s">
        <v>112</v>
      </c>
      <c r="C208" s="140">
        <v>89328200</v>
      </c>
      <c r="D208" s="116"/>
    </row>
    <row r="209" spans="1:4" ht="32.25" customHeight="1">
      <c r="A209" s="132"/>
      <c r="B209" s="136" t="s">
        <v>114</v>
      </c>
      <c r="C209" s="140">
        <v>195175900</v>
      </c>
      <c r="D209" s="116"/>
    </row>
    <row r="210" spans="1:4" ht="32.25" customHeight="1">
      <c r="A210" s="132"/>
      <c r="B210" s="136" t="s">
        <v>115</v>
      </c>
      <c r="C210" s="140">
        <v>130704700</v>
      </c>
      <c r="D210" s="116"/>
    </row>
    <row r="211" spans="1:4" ht="32.25" customHeight="1">
      <c r="A211" s="132"/>
      <c r="B211" s="136" t="s">
        <v>116</v>
      </c>
      <c r="C211" s="140">
        <v>92241000</v>
      </c>
      <c r="D211" s="116"/>
    </row>
    <row r="212" spans="1:4" ht="32.25" customHeight="1">
      <c r="A212" s="132"/>
      <c r="B212" s="136" t="s">
        <v>117</v>
      </c>
      <c r="C212" s="140">
        <v>10884900</v>
      </c>
      <c r="D212" s="116"/>
    </row>
    <row r="213" spans="1:4" ht="32.25" customHeight="1">
      <c r="A213" s="132"/>
      <c r="B213" s="136" t="s">
        <v>118</v>
      </c>
      <c r="C213" s="140">
        <v>70333000</v>
      </c>
      <c r="D213" s="116"/>
    </row>
    <row r="214" spans="1:4" ht="32.25" customHeight="1">
      <c r="A214" s="132"/>
      <c r="B214" s="136" t="s">
        <v>119</v>
      </c>
      <c r="C214" s="140">
        <v>162416000</v>
      </c>
      <c r="D214" s="116"/>
    </row>
    <row r="215" spans="1:4" ht="32.25" customHeight="1">
      <c r="A215" s="132"/>
      <c r="B215" s="136" t="s">
        <v>205</v>
      </c>
      <c r="C215" s="140">
        <v>258000000</v>
      </c>
      <c r="D215" s="116"/>
    </row>
    <row r="216" spans="1:4" ht="32.25" customHeight="1">
      <c r="A216" s="132"/>
      <c r="B216" s="136" t="s">
        <v>120</v>
      </c>
      <c r="C216" s="140">
        <v>102170000</v>
      </c>
      <c r="D216" s="116"/>
    </row>
    <row r="217" spans="1:4" ht="18">
      <c r="A217" s="132"/>
      <c r="B217" s="136" t="s">
        <v>123</v>
      </c>
      <c r="C217" s="140">
        <v>410147794</v>
      </c>
      <c r="D217" s="116"/>
    </row>
    <row r="218" spans="1:4" ht="18">
      <c r="A218" s="132"/>
      <c r="B218" s="136" t="s">
        <v>124</v>
      </c>
      <c r="C218" s="140">
        <v>15592000</v>
      </c>
      <c r="D218" s="116"/>
    </row>
    <row r="219" spans="1:4" ht="25.5">
      <c r="A219" s="132"/>
      <c r="B219" s="136" t="s">
        <v>125</v>
      </c>
      <c r="C219" s="140">
        <v>38401000</v>
      </c>
      <c r="D219" s="116"/>
    </row>
    <row r="220" spans="1:4" ht="25.5">
      <c r="A220" s="132"/>
      <c r="B220" s="136" t="s">
        <v>126</v>
      </c>
      <c r="C220" s="140">
        <v>241836000</v>
      </c>
      <c r="D220" s="116"/>
    </row>
    <row r="221" spans="1:4" ht="29.25" customHeight="1">
      <c r="A221" s="132"/>
      <c r="B221" s="136" t="s">
        <v>355</v>
      </c>
      <c r="C221" s="140">
        <v>1758428000</v>
      </c>
      <c r="D221" s="116"/>
    </row>
    <row r="222" spans="1:4" ht="29.25" customHeight="1">
      <c r="A222" s="132"/>
      <c r="B222" s="136" t="s">
        <v>131</v>
      </c>
      <c r="C222" s="140">
        <v>459884000</v>
      </c>
      <c r="D222" s="116"/>
    </row>
    <row r="223" spans="1:4" ht="29.25" customHeight="1">
      <c r="A223" s="132"/>
      <c r="B223" s="136" t="s">
        <v>132</v>
      </c>
      <c r="C223" s="140">
        <v>180295000</v>
      </c>
      <c r="D223" s="116"/>
    </row>
    <row r="224" spans="1:4" ht="29.25" customHeight="1">
      <c r="A224" s="132"/>
      <c r="B224" s="136" t="s">
        <v>356</v>
      </c>
      <c r="C224" s="140">
        <v>34327766</v>
      </c>
      <c r="D224" s="116"/>
    </row>
    <row r="225" spans="1:4" ht="29.25" customHeight="1">
      <c r="A225" s="132"/>
      <c r="B225" s="136" t="s">
        <v>133</v>
      </c>
      <c r="C225" s="140">
        <v>100000000</v>
      </c>
      <c r="D225" s="116"/>
    </row>
    <row r="226" spans="1:4" ht="29.25" customHeight="1">
      <c r="A226" s="132"/>
      <c r="B226" s="136" t="s">
        <v>135</v>
      </c>
      <c r="C226" s="140">
        <v>429295411</v>
      </c>
      <c r="D226" s="116"/>
    </row>
    <row r="227" spans="1:4" ht="29.25" customHeight="1">
      <c r="A227" s="132"/>
      <c r="B227" s="136" t="s">
        <v>140</v>
      </c>
      <c r="C227" s="140">
        <v>3221839000</v>
      </c>
      <c r="D227" s="116"/>
    </row>
    <row r="228" spans="1:4" ht="29.25" customHeight="1">
      <c r="A228" s="132"/>
      <c r="B228" s="136" t="s">
        <v>141</v>
      </c>
      <c r="C228" s="140">
        <v>1000000000</v>
      </c>
      <c r="D228" s="116"/>
    </row>
    <row r="229" spans="1:4" ht="29.25" customHeight="1">
      <c r="A229" s="132"/>
      <c r="B229" s="136" t="s">
        <v>404</v>
      </c>
      <c r="C229" s="140">
        <v>100000000</v>
      </c>
      <c r="D229" s="116"/>
    </row>
    <row r="230" spans="1:4" ht="35.25" customHeight="1">
      <c r="A230" s="132"/>
      <c r="B230" s="136" t="s">
        <v>142</v>
      </c>
      <c r="C230" s="140">
        <v>2000000000</v>
      </c>
      <c r="D230" s="116"/>
    </row>
    <row r="231" spans="1:4" ht="35.25" customHeight="1">
      <c r="A231" s="132"/>
      <c r="B231" s="136" t="s">
        <v>143</v>
      </c>
      <c r="C231" s="140">
        <v>299780000</v>
      </c>
      <c r="D231" s="116"/>
    </row>
    <row r="232" spans="1:4" ht="35.25" customHeight="1">
      <c r="A232" s="132"/>
      <c r="B232" s="136" t="s">
        <v>149</v>
      </c>
      <c r="C232" s="140">
        <v>80000000</v>
      </c>
      <c r="D232" s="116"/>
    </row>
    <row r="233" spans="1:4" ht="35.25" customHeight="1">
      <c r="A233" s="132"/>
      <c r="B233" s="136" t="s">
        <v>151</v>
      </c>
      <c r="C233" s="140">
        <v>2150000000</v>
      </c>
      <c r="D233" s="116"/>
    </row>
    <row r="234" spans="1:4" ht="35.25" customHeight="1">
      <c r="A234" s="132"/>
      <c r="B234" s="136" t="s">
        <v>211</v>
      </c>
      <c r="C234" s="140">
        <v>1133000000</v>
      </c>
      <c r="D234" s="116"/>
    </row>
    <row r="235" spans="1:4" ht="35.25" customHeight="1">
      <c r="A235" s="132"/>
      <c r="B235" s="136" t="s">
        <v>152</v>
      </c>
      <c r="C235" s="140">
        <v>1826587000</v>
      </c>
      <c r="D235" s="116"/>
    </row>
    <row r="236" spans="1:4" ht="40.5" customHeight="1">
      <c r="A236" s="132"/>
      <c r="B236" s="136" t="s">
        <v>154</v>
      </c>
      <c r="C236" s="140">
        <v>1940772000</v>
      </c>
      <c r="D236" s="116"/>
    </row>
    <row r="237" spans="1:4" ht="35.25" customHeight="1">
      <c r="A237" s="132"/>
      <c r="B237" s="136" t="s">
        <v>163</v>
      </c>
      <c r="C237" s="140">
        <v>1479803000</v>
      </c>
      <c r="D237" s="116"/>
    </row>
    <row r="238" spans="1:4" ht="35.25" customHeight="1">
      <c r="A238" s="132"/>
      <c r="B238" s="136" t="s">
        <v>185</v>
      </c>
      <c r="C238" s="140">
        <v>3000000000</v>
      </c>
      <c r="D238" s="116"/>
    </row>
    <row r="239" spans="1:4" ht="30.75" customHeight="1">
      <c r="A239" s="132"/>
      <c r="B239" s="136" t="s">
        <v>189</v>
      </c>
      <c r="C239" s="140">
        <v>330332182</v>
      </c>
      <c r="D239" s="116"/>
    </row>
    <row r="240" spans="1:4" ht="30.75" customHeight="1">
      <c r="A240" s="132"/>
      <c r="B240" s="136" t="s">
        <v>357</v>
      </c>
      <c r="C240" s="140">
        <v>3448000000</v>
      </c>
      <c r="D240" s="116"/>
    </row>
    <row r="241" spans="1:4" ht="30.75" customHeight="1">
      <c r="A241" s="132"/>
      <c r="B241" s="136" t="s">
        <v>358</v>
      </c>
      <c r="C241" s="140">
        <v>1000000000</v>
      </c>
      <c r="D241" s="116"/>
    </row>
    <row r="242" spans="1:4" ht="30.75" customHeight="1">
      <c r="A242" s="132"/>
      <c r="B242" s="136" t="s">
        <v>359</v>
      </c>
      <c r="C242" s="140">
        <v>4000000000</v>
      </c>
      <c r="D242" s="116"/>
    </row>
    <row r="243" spans="1:4" ht="30.75" customHeight="1">
      <c r="A243" s="132"/>
      <c r="B243" s="136" t="s">
        <v>360</v>
      </c>
      <c r="C243" s="140">
        <v>1000000000</v>
      </c>
      <c r="D243" s="116"/>
    </row>
    <row r="244" spans="1:4" ht="30.75" customHeight="1">
      <c r="A244" s="132"/>
      <c r="B244" s="136" t="s">
        <v>361</v>
      </c>
      <c r="C244" s="140">
        <v>2827000000</v>
      </c>
      <c r="D244" s="116"/>
    </row>
    <row r="245" spans="1:4" ht="30.75" customHeight="1">
      <c r="A245" s="132"/>
      <c r="B245" s="136" t="s">
        <v>362</v>
      </c>
      <c r="C245" s="140">
        <v>2438000000</v>
      </c>
      <c r="D245" s="116"/>
    </row>
    <row r="246" spans="1:4" ht="30.75" customHeight="1">
      <c r="A246" s="132"/>
      <c r="B246" s="136" t="s">
        <v>363</v>
      </c>
      <c r="C246" s="140">
        <v>1000000000</v>
      </c>
      <c r="D246" s="116"/>
    </row>
    <row r="247" spans="1:4" ht="30.75" customHeight="1">
      <c r="A247" s="132"/>
      <c r="B247" s="136" t="s">
        <v>364</v>
      </c>
      <c r="C247" s="140">
        <v>3500000000</v>
      </c>
      <c r="D247" s="116"/>
    </row>
    <row r="248" spans="1:4" ht="30.75" customHeight="1">
      <c r="A248" s="132"/>
      <c r="B248" s="136" t="s">
        <v>365</v>
      </c>
      <c r="C248" s="140">
        <v>2000000000</v>
      </c>
      <c r="D248" s="116"/>
    </row>
    <row r="249" spans="1:4" ht="30.75" customHeight="1">
      <c r="A249" s="132"/>
      <c r="B249" s="136" t="s">
        <v>366</v>
      </c>
      <c r="C249" s="140">
        <v>3000000000</v>
      </c>
      <c r="D249" s="116"/>
    </row>
    <row r="250" spans="1:4" ht="30.75" customHeight="1">
      <c r="A250" s="132"/>
      <c r="B250" s="136" t="s">
        <v>367</v>
      </c>
      <c r="C250" s="140">
        <v>1861156000</v>
      </c>
      <c r="D250" s="116"/>
    </row>
    <row r="251" spans="1:4" ht="30.75" customHeight="1">
      <c r="A251" s="132"/>
      <c r="B251" s="136" t="s">
        <v>368</v>
      </c>
      <c r="C251" s="140">
        <v>3320000000</v>
      </c>
      <c r="D251" s="116"/>
    </row>
    <row r="252" spans="1:4" ht="30.75" customHeight="1">
      <c r="A252" s="132"/>
      <c r="B252" s="136" t="s">
        <v>369</v>
      </c>
      <c r="C252" s="140">
        <v>5300000000</v>
      </c>
      <c r="D252" s="116"/>
    </row>
    <row r="253" spans="1:4" ht="30.75" customHeight="1">
      <c r="A253" s="132"/>
      <c r="B253" s="136" t="s">
        <v>370</v>
      </c>
      <c r="C253" s="140">
        <v>192053000</v>
      </c>
      <c r="D253" s="116"/>
    </row>
    <row r="254" spans="1:4" ht="30.75" customHeight="1">
      <c r="A254" s="132"/>
      <c r="B254" s="136" t="s">
        <v>371</v>
      </c>
      <c r="C254" s="140">
        <v>2000000000</v>
      </c>
      <c r="D254" s="116"/>
    </row>
    <row r="255" spans="1:4" ht="31.5" customHeight="1">
      <c r="A255" s="132"/>
      <c r="B255" s="136" t="s">
        <v>372</v>
      </c>
      <c r="C255" s="140">
        <v>4700000000</v>
      </c>
      <c r="D255" s="116"/>
    </row>
    <row r="256" spans="1:4" ht="31.5" customHeight="1">
      <c r="A256" s="132"/>
      <c r="B256" s="136" t="s">
        <v>373</v>
      </c>
      <c r="C256" s="140">
        <v>6000000000</v>
      </c>
      <c r="D256" s="116"/>
    </row>
    <row r="257" spans="1:4" ht="31.5" customHeight="1">
      <c r="A257" s="132"/>
      <c r="B257" s="136" t="s">
        <v>374</v>
      </c>
      <c r="C257" s="140">
        <v>2660000000</v>
      </c>
      <c r="D257" s="116"/>
    </row>
    <row r="258" spans="1:4" ht="31.5" customHeight="1">
      <c r="A258" s="132"/>
      <c r="B258" s="136" t="s">
        <v>375</v>
      </c>
      <c r="C258" s="140">
        <v>1000000000</v>
      </c>
      <c r="D258" s="116"/>
    </row>
    <row r="259" spans="1:4" ht="31.5" customHeight="1">
      <c r="A259" s="132"/>
      <c r="B259" s="136" t="s">
        <v>376</v>
      </c>
      <c r="C259" s="140">
        <v>136392000</v>
      </c>
      <c r="D259" s="116"/>
    </row>
    <row r="260" spans="1:4" ht="31.5" customHeight="1">
      <c r="A260" s="132"/>
      <c r="B260" s="136" t="s">
        <v>377</v>
      </c>
      <c r="C260" s="140">
        <v>3400000000</v>
      </c>
      <c r="D260" s="116"/>
    </row>
    <row r="261" spans="1:4" ht="31.5" customHeight="1">
      <c r="A261" s="132"/>
      <c r="B261" s="136" t="s">
        <v>378</v>
      </c>
      <c r="C261" s="140">
        <v>1000000000</v>
      </c>
      <c r="D261" s="116"/>
    </row>
    <row r="262" spans="1:4" ht="31.5" customHeight="1">
      <c r="A262" s="132"/>
      <c r="B262" s="136" t="s">
        <v>379</v>
      </c>
      <c r="C262" s="140">
        <v>2701989000</v>
      </c>
      <c r="D262" s="116"/>
    </row>
    <row r="263" spans="1:4" ht="31.5" customHeight="1">
      <c r="A263" s="132"/>
      <c r="B263" s="136" t="s">
        <v>380</v>
      </c>
      <c r="C263" s="140">
        <v>207000000</v>
      </c>
      <c r="D263" s="116"/>
    </row>
    <row r="264" spans="1:4" ht="31.5" customHeight="1">
      <c r="A264" s="132"/>
      <c r="B264" s="136" t="s">
        <v>381</v>
      </c>
      <c r="C264" s="140">
        <v>220900000</v>
      </c>
      <c r="D264" s="116"/>
    </row>
    <row r="265" spans="1:4" ht="18">
      <c r="A265" s="130">
        <v>3</v>
      </c>
      <c r="B265" s="137" t="s">
        <v>382</v>
      </c>
      <c r="C265" s="139">
        <f>C266</f>
        <v>10965608000</v>
      </c>
      <c r="D265" s="114"/>
    </row>
    <row r="266" spans="1:4" ht="32.25" customHeight="1">
      <c r="A266" s="131" t="s">
        <v>244</v>
      </c>
      <c r="B266" s="135" t="s">
        <v>245</v>
      </c>
      <c r="C266" s="140">
        <v>10965608000</v>
      </c>
      <c r="D266" s="116"/>
    </row>
    <row r="267" spans="1:4" ht="32.25" customHeight="1">
      <c r="A267" s="132"/>
      <c r="B267" s="136" t="s">
        <v>157</v>
      </c>
      <c r="C267" s="140">
        <v>982259000</v>
      </c>
      <c r="D267" s="116"/>
    </row>
    <row r="268" spans="1:4" ht="32.25" customHeight="1">
      <c r="A268" s="132"/>
      <c r="B268" s="136" t="s">
        <v>182</v>
      </c>
      <c r="C268" s="140">
        <v>1000000000</v>
      </c>
      <c r="D268" s="116"/>
    </row>
    <row r="269" spans="1:4" ht="32.25" customHeight="1">
      <c r="A269" s="132"/>
      <c r="B269" s="136" t="s">
        <v>192</v>
      </c>
      <c r="C269" s="140">
        <v>607349000</v>
      </c>
      <c r="D269" s="116"/>
    </row>
    <row r="270" spans="1:4" ht="32.25" customHeight="1">
      <c r="A270" s="132"/>
      <c r="B270" s="136" t="s">
        <v>193</v>
      </c>
      <c r="C270" s="140">
        <v>1496000000</v>
      </c>
      <c r="D270" s="116"/>
    </row>
    <row r="271" spans="1:4" ht="32.25" customHeight="1">
      <c r="A271" s="132"/>
      <c r="B271" s="136" t="s">
        <v>303</v>
      </c>
      <c r="C271" s="140">
        <v>2000000000</v>
      </c>
      <c r="D271" s="116"/>
    </row>
    <row r="272" spans="1:4" ht="32.25" customHeight="1">
      <c r="A272" s="132"/>
      <c r="B272" s="136" t="s">
        <v>383</v>
      </c>
      <c r="C272" s="140">
        <v>4880000000</v>
      </c>
      <c r="D272" s="116"/>
    </row>
    <row r="273" spans="1:4" ht="26.25" customHeight="1">
      <c r="A273" s="130">
        <v>4</v>
      </c>
      <c r="B273" s="134" t="s">
        <v>384</v>
      </c>
      <c r="C273" s="139">
        <f>C274+C278+C281+C283+C343</f>
        <v>164936822180</v>
      </c>
      <c r="D273" s="114"/>
    </row>
    <row r="274" spans="1:4" ht="32.25" customHeight="1">
      <c r="A274" s="131" t="s">
        <v>241</v>
      </c>
      <c r="B274" s="135" t="s">
        <v>242</v>
      </c>
      <c r="C274" s="140">
        <v>2341240000</v>
      </c>
      <c r="D274" s="116"/>
    </row>
    <row r="275" spans="1:4" ht="29.25" customHeight="1">
      <c r="A275" s="132"/>
      <c r="B275" s="136" t="s">
        <v>138</v>
      </c>
      <c r="C275" s="140">
        <v>199115000</v>
      </c>
      <c r="D275" s="116"/>
    </row>
    <row r="276" spans="1:4" ht="29.25" customHeight="1">
      <c r="A276" s="132"/>
      <c r="B276" s="136" t="s">
        <v>263</v>
      </c>
      <c r="C276" s="140">
        <v>2000000000</v>
      </c>
      <c r="D276" s="116"/>
    </row>
    <row r="277" spans="1:4" ht="39.75" customHeight="1">
      <c r="A277" s="132"/>
      <c r="B277" s="136" t="s">
        <v>264</v>
      </c>
      <c r="C277" s="140">
        <v>142125000</v>
      </c>
      <c r="D277" s="116"/>
    </row>
    <row r="278" spans="1:4" ht="29.25" customHeight="1">
      <c r="A278" s="131" t="s">
        <v>274</v>
      </c>
      <c r="B278" s="135" t="s">
        <v>275</v>
      </c>
      <c r="C278" s="140">
        <v>2786000000</v>
      </c>
      <c r="D278" s="116"/>
    </row>
    <row r="279" spans="1:4" ht="29.25" customHeight="1">
      <c r="A279" s="132"/>
      <c r="B279" s="136" t="s">
        <v>385</v>
      </c>
      <c r="C279" s="140">
        <v>1500000000</v>
      </c>
      <c r="D279" s="116"/>
    </row>
    <row r="280" spans="1:4" ht="29.25" customHeight="1">
      <c r="A280" s="132"/>
      <c r="B280" s="136" t="s">
        <v>276</v>
      </c>
      <c r="C280" s="140">
        <v>1286000000</v>
      </c>
      <c r="D280" s="116"/>
    </row>
    <row r="281" spans="1:4" ht="29.25" customHeight="1">
      <c r="A281" s="131" t="s">
        <v>280</v>
      </c>
      <c r="B281" s="135" t="s">
        <v>281</v>
      </c>
      <c r="C281" s="140">
        <v>1000000000</v>
      </c>
      <c r="D281" s="116"/>
    </row>
    <row r="282" spans="1:4" ht="42.75" customHeight="1">
      <c r="A282" s="132"/>
      <c r="B282" s="136" t="s">
        <v>282</v>
      </c>
      <c r="C282" s="140">
        <v>1000000000</v>
      </c>
      <c r="D282" s="116"/>
    </row>
    <row r="283" spans="1:4" ht="33" customHeight="1">
      <c r="A283" s="131" t="s">
        <v>244</v>
      </c>
      <c r="B283" s="135" t="s">
        <v>245</v>
      </c>
      <c r="C283" s="140">
        <v>110508906300</v>
      </c>
      <c r="D283" s="116"/>
    </row>
    <row r="284" spans="1:4" ht="33" customHeight="1">
      <c r="A284" s="132"/>
      <c r="B284" s="136" t="s">
        <v>203</v>
      </c>
      <c r="C284" s="140">
        <v>1000000000</v>
      </c>
      <c r="D284" s="116"/>
    </row>
    <row r="285" spans="1:4" ht="33" customHeight="1">
      <c r="A285" s="132"/>
      <c r="B285" s="136" t="s">
        <v>85</v>
      </c>
      <c r="C285" s="140">
        <v>195409000</v>
      </c>
      <c r="D285" s="116"/>
    </row>
    <row r="286" spans="1:4" ht="33" customHeight="1">
      <c r="A286" s="132"/>
      <c r="B286" s="136" t="s">
        <v>95</v>
      </c>
      <c r="C286" s="140">
        <v>2000000000</v>
      </c>
      <c r="D286" s="116"/>
    </row>
    <row r="287" spans="1:4" ht="33" customHeight="1">
      <c r="A287" s="132"/>
      <c r="B287" s="136" t="s">
        <v>134</v>
      </c>
      <c r="C287" s="140">
        <v>916989000</v>
      </c>
      <c r="D287" s="116"/>
    </row>
    <row r="288" spans="1:4" ht="33" customHeight="1">
      <c r="A288" s="132"/>
      <c r="B288" s="136" t="s">
        <v>101</v>
      </c>
      <c r="C288" s="140">
        <v>230000000</v>
      </c>
      <c r="D288" s="116"/>
    </row>
    <row r="289" spans="1:4" ht="33" customHeight="1">
      <c r="A289" s="132"/>
      <c r="B289" s="136" t="s">
        <v>206</v>
      </c>
      <c r="C289" s="140">
        <v>17569000</v>
      </c>
      <c r="D289" s="116"/>
    </row>
    <row r="290" spans="1:4" ht="33" customHeight="1">
      <c r="A290" s="132"/>
      <c r="B290" s="136" t="s">
        <v>209</v>
      </c>
      <c r="C290" s="140">
        <v>453788500</v>
      </c>
      <c r="D290" s="116"/>
    </row>
    <row r="291" spans="1:4" ht="33" customHeight="1">
      <c r="A291" s="132"/>
      <c r="B291" s="136" t="s">
        <v>145</v>
      </c>
      <c r="C291" s="140">
        <v>22857000</v>
      </c>
      <c r="D291" s="116"/>
    </row>
    <row r="292" spans="1:4" ht="33" customHeight="1">
      <c r="A292" s="132"/>
      <c r="B292" s="136" t="s">
        <v>210</v>
      </c>
      <c r="C292" s="140">
        <v>196547000</v>
      </c>
      <c r="D292" s="116"/>
    </row>
    <row r="293" spans="1:4" ht="33" customHeight="1">
      <c r="A293" s="132"/>
      <c r="B293" s="136" t="s">
        <v>148</v>
      </c>
      <c r="C293" s="140">
        <v>2735991000</v>
      </c>
      <c r="D293" s="116"/>
    </row>
    <row r="294" spans="1:4" ht="18">
      <c r="A294" s="132"/>
      <c r="B294" s="136" t="s">
        <v>102</v>
      </c>
      <c r="C294" s="140">
        <v>500000000</v>
      </c>
      <c r="D294" s="116"/>
    </row>
    <row r="295" spans="1:4" ht="18">
      <c r="A295" s="132"/>
      <c r="B295" s="136" t="s">
        <v>104</v>
      </c>
      <c r="C295" s="140">
        <v>299661000</v>
      </c>
      <c r="D295" s="116"/>
    </row>
    <row r="296" spans="1:4" ht="28.5" customHeight="1">
      <c r="A296" s="132"/>
      <c r="B296" s="136" t="s">
        <v>164</v>
      </c>
      <c r="C296" s="140">
        <v>200000000</v>
      </c>
      <c r="D296" s="116"/>
    </row>
    <row r="297" spans="1:4" ht="28.5" customHeight="1">
      <c r="A297" s="132"/>
      <c r="B297" s="136" t="s">
        <v>165</v>
      </c>
      <c r="C297" s="140">
        <v>464303000</v>
      </c>
      <c r="D297" s="116"/>
    </row>
    <row r="298" spans="1:4" ht="28.5" customHeight="1">
      <c r="A298" s="132"/>
      <c r="B298" s="136" t="s">
        <v>168</v>
      </c>
      <c r="C298" s="140">
        <v>305536000</v>
      </c>
      <c r="D298" s="116"/>
    </row>
    <row r="299" spans="1:4" ht="28.5" customHeight="1">
      <c r="A299" s="132"/>
      <c r="B299" s="136" t="s">
        <v>169</v>
      </c>
      <c r="C299" s="140">
        <v>1000000000</v>
      </c>
      <c r="D299" s="116"/>
    </row>
    <row r="300" spans="1:4" ht="28.5" customHeight="1">
      <c r="A300" s="132"/>
      <c r="B300" s="136" t="s">
        <v>170</v>
      </c>
      <c r="C300" s="140">
        <v>796214000</v>
      </c>
      <c r="D300" s="116"/>
    </row>
    <row r="301" spans="1:4" ht="28.5" customHeight="1">
      <c r="A301" s="132"/>
      <c r="B301" s="136" t="s">
        <v>171</v>
      </c>
      <c r="C301" s="140">
        <v>192672000</v>
      </c>
      <c r="D301" s="116"/>
    </row>
    <row r="302" spans="1:4" ht="28.5" customHeight="1">
      <c r="A302" s="132"/>
      <c r="B302" s="136" t="s">
        <v>175</v>
      </c>
      <c r="C302" s="140">
        <v>2500000000</v>
      </c>
      <c r="D302" s="116"/>
    </row>
    <row r="303" spans="1:4" ht="28.5" customHeight="1">
      <c r="A303" s="132"/>
      <c r="B303" s="136" t="s">
        <v>213</v>
      </c>
      <c r="C303" s="140">
        <v>362195000</v>
      </c>
      <c r="D303" s="116"/>
    </row>
    <row r="304" spans="1:4" ht="28.5" customHeight="1">
      <c r="A304" s="132"/>
      <c r="B304" s="136" t="s">
        <v>291</v>
      </c>
      <c r="C304" s="140">
        <v>2000000000</v>
      </c>
      <c r="D304" s="116"/>
    </row>
    <row r="305" spans="1:4" ht="28.5" customHeight="1">
      <c r="A305" s="132"/>
      <c r="B305" s="136" t="s">
        <v>292</v>
      </c>
      <c r="C305" s="140">
        <v>1500000000</v>
      </c>
      <c r="D305" s="116"/>
    </row>
    <row r="306" spans="1:4" ht="28.5" customHeight="1">
      <c r="A306" s="132"/>
      <c r="B306" s="136" t="s">
        <v>177</v>
      </c>
      <c r="C306" s="140">
        <v>6000000000</v>
      </c>
      <c r="D306" s="116"/>
    </row>
    <row r="307" spans="1:4" ht="28.5" customHeight="1">
      <c r="A307" s="132"/>
      <c r="B307" s="136" t="s">
        <v>293</v>
      </c>
      <c r="C307" s="140">
        <v>950892000</v>
      </c>
      <c r="D307" s="116"/>
    </row>
    <row r="308" spans="1:4" ht="28.5" customHeight="1">
      <c r="A308" s="132"/>
      <c r="B308" s="136" t="s">
        <v>294</v>
      </c>
      <c r="C308" s="140">
        <v>1151000000</v>
      </c>
      <c r="D308" s="116"/>
    </row>
    <row r="309" spans="1:4" ht="28.5" customHeight="1">
      <c r="A309" s="132"/>
      <c r="B309" s="136" t="s">
        <v>182</v>
      </c>
      <c r="C309" s="140">
        <v>1166000000</v>
      </c>
      <c r="D309" s="116"/>
    </row>
    <row r="310" spans="1:4" ht="30" customHeight="1">
      <c r="A310" s="132"/>
      <c r="B310" s="136" t="s">
        <v>187</v>
      </c>
      <c r="C310" s="140">
        <v>1434538000</v>
      </c>
      <c r="D310" s="116"/>
    </row>
    <row r="311" spans="1:4" ht="30" customHeight="1">
      <c r="A311" s="132"/>
      <c r="B311" s="136" t="s">
        <v>299</v>
      </c>
      <c r="C311" s="140">
        <v>2148000000</v>
      </c>
      <c r="D311" s="116"/>
    </row>
    <row r="312" spans="1:4" ht="30" customHeight="1">
      <c r="A312" s="132"/>
      <c r="B312" s="136" t="s">
        <v>300</v>
      </c>
      <c r="C312" s="140">
        <v>2500000000</v>
      </c>
      <c r="D312" s="116"/>
    </row>
    <row r="313" spans="1:4" ht="30" customHeight="1">
      <c r="A313" s="132"/>
      <c r="B313" s="136" t="s">
        <v>303</v>
      </c>
      <c r="C313" s="140">
        <v>3500000000</v>
      </c>
      <c r="D313" s="116"/>
    </row>
    <row r="314" spans="1:4" ht="30" customHeight="1">
      <c r="A314" s="132"/>
      <c r="B314" s="136" t="s">
        <v>306</v>
      </c>
      <c r="C314" s="140">
        <v>800000000</v>
      </c>
      <c r="D314" s="116"/>
    </row>
    <row r="315" spans="1:4" ht="30" customHeight="1">
      <c r="A315" s="132"/>
      <c r="B315" s="136" t="s">
        <v>307</v>
      </c>
      <c r="C315" s="140">
        <v>6300000000</v>
      </c>
      <c r="D315" s="116"/>
    </row>
    <row r="316" spans="1:4" ht="30" customHeight="1">
      <c r="A316" s="132"/>
      <c r="B316" s="136" t="s">
        <v>308</v>
      </c>
      <c r="C316" s="140">
        <v>3965462000</v>
      </c>
      <c r="D316" s="116"/>
    </row>
    <row r="317" spans="1:4" ht="30" customHeight="1">
      <c r="A317" s="132"/>
      <c r="B317" s="136" t="s">
        <v>309</v>
      </c>
      <c r="C317" s="140">
        <v>1550000000</v>
      </c>
      <c r="D317" s="116"/>
    </row>
    <row r="318" spans="1:4" ht="30" customHeight="1">
      <c r="A318" s="132"/>
      <c r="B318" s="136" t="s">
        <v>310</v>
      </c>
      <c r="C318" s="140">
        <v>5000000000</v>
      </c>
      <c r="D318" s="116"/>
    </row>
    <row r="319" spans="1:4" ht="25.5">
      <c r="A319" s="132"/>
      <c r="B319" s="136" t="s">
        <v>313</v>
      </c>
      <c r="C319" s="140">
        <v>1500000000</v>
      </c>
      <c r="D319" s="116"/>
    </row>
    <row r="320" spans="1:4" ht="24.75" customHeight="1">
      <c r="A320" s="132"/>
      <c r="B320" s="136" t="s">
        <v>202</v>
      </c>
      <c r="C320" s="140">
        <v>500000000</v>
      </c>
      <c r="D320" s="116"/>
    </row>
    <row r="321" spans="1:4" ht="24.75" customHeight="1">
      <c r="A321" s="132"/>
      <c r="B321" s="136" t="s">
        <v>314</v>
      </c>
      <c r="C321" s="140">
        <v>3712099000</v>
      </c>
      <c r="D321" s="116"/>
    </row>
    <row r="322" spans="1:4" ht="24.75" customHeight="1">
      <c r="A322" s="132"/>
      <c r="B322" s="136" t="s">
        <v>386</v>
      </c>
      <c r="C322" s="140">
        <v>852000000</v>
      </c>
      <c r="D322" s="116"/>
    </row>
    <row r="323" spans="1:4" ht="24.75" customHeight="1">
      <c r="A323" s="132"/>
      <c r="B323" s="136" t="s">
        <v>246</v>
      </c>
      <c r="C323" s="140">
        <v>1500000000</v>
      </c>
      <c r="D323" s="116"/>
    </row>
    <row r="324" spans="1:4" ht="24.75" customHeight="1">
      <c r="A324" s="132"/>
      <c r="B324" s="136" t="s">
        <v>387</v>
      </c>
      <c r="C324" s="140">
        <v>365310000</v>
      </c>
      <c r="D324" s="116"/>
    </row>
    <row r="325" spans="1:4" ht="24.75" customHeight="1">
      <c r="A325" s="132"/>
      <c r="B325" s="136" t="s">
        <v>388</v>
      </c>
      <c r="C325" s="140">
        <v>1978082000</v>
      </c>
      <c r="D325" s="116"/>
    </row>
    <row r="326" spans="1:4" ht="24.75" customHeight="1">
      <c r="A326" s="132"/>
      <c r="B326" s="136" t="s">
        <v>316</v>
      </c>
      <c r="C326" s="140">
        <v>1035000000</v>
      </c>
      <c r="D326" s="116"/>
    </row>
    <row r="327" spans="1:4" ht="24.75" customHeight="1">
      <c r="A327" s="132"/>
      <c r="B327" s="136" t="s">
        <v>317</v>
      </c>
      <c r="C327" s="140">
        <v>6000000000</v>
      </c>
      <c r="D327" s="116"/>
    </row>
    <row r="328" spans="1:4" ht="24.75" customHeight="1">
      <c r="A328" s="132"/>
      <c r="B328" s="136" t="s">
        <v>318</v>
      </c>
      <c r="C328" s="140">
        <v>2968724800</v>
      </c>
      <c r="D328" s="116"/>
    </row>
    <row r="329" spans="1:4" ht="24.75" customHeight="1">
      <c r="A329" s="132"/>
      <c r="B329" s="136" t="s">
        <v>319</v>
      </c>
      <c r="C329" s="140">
        <v>5449011000</v>
      </c>
      <c r="D329" s="116"/>
    </row>
    <row r="330" spans="1:4" ht="24.75" customHeight="1">
      <c r="A330" s="132"/>
      <c r="B330" s="136" t="s">
        <v>320</v>
      </c>
      <c r="C330" s="140">
        <v>3000000000</v>
      </c>
      <c r="D330" s="116"/>
    </row>
    <row r="331" spans="1:4" ht="24.75" customHeight="1">
      <c r="A331" s="132"/>
      <c r="B331" s="136" t="s">
        <v>389</v>
      </c>
      <c r="C331" s="140">
        <v>1000000000</v>
      </c>
      <c r="D331" s="116"/>
    </row>
    <row r="332" spans="1:4" ht="24.75" customHeight="1">
      <c r="A332" s="132"/>
      <c r="B332" s="136" t="s">
        <v>321</v>
      </c>
      <c r="C332" s="140">
        <v>6600000000</v>
      </c>
      <c r="D332" s="116"/>
    </row>
    <row r="333" spans="1:4" ht="24.75" customHeight="1">
      <c r="A333" s="132"/>
      <c r="B333" s="136" t="s">
        <v>322</v>
      </c>
      <c r="C333" s="140">
        <v>1220436000</v>
      </c>
      <c r="D333" s="116"/>
    </row>
    <row r="334" spans="1:4" ht="25.5">
      <c r="A334" s="132"/>
      <c r="B334" s="136" t="s">
        <v>324</v>
      </c>
      <c r="C334" s="140">
        <v>1857620000</v>
      </c>
      <c r="D334" s="116"/>
    </row>
    <row r="335" spans="1:4" ht="24.75" customHeight="1">
      <c r="A335" s="132"/>
      <c r="B335" s="136" t="s">
        <v>325</v>
      </c>
      <c r="C335" s="140">
        <v>3860000000</v>
      </c>
      <c r="D335" s="116"/>
    </row>
    <row r="336" spans="1:4" ht="24.75" customHeight="1">
      <c r="A336" s="132"/>
      <c r="B336" s="136" t="s">
        <v>327</v>
      </c>
      <c r="C336" s="140">
        <v>1467000000</v>
      </c>
      <c r="D336" s="116"/>
    </row>
    <row r="337" spans="1:4" ht="24.75" customHeight="1">
      <c r="A337" s="132"/>
      <c r="B337" s="136" t="s">
        <v>333</v>
      </c>
      <c r="C337" s="140">
        <v>3500000000</v>
      </c>
      <c r="D337" s="116"/>
    </row>
    <row r="338" spans="1:4" ht="24.75" customHeight="1">
      <c r="A338" s="132"/>
      <c r="B338" s="136" t="s">
        <v>335</v>
      </c>
      <c r="C338" s="140">
        <v>288000000</v>
      </c>
      <c r="D338" s="116"/>
    </row>
    <row r="339" spans="1:4" ht="24.75" customHeight="1">
      <c r="A339" s="132"/>
      <c r="B339" s="136" t="s">
        <v>336</v>
      </c>
      <c r="C339" s="140">
        <v>4000000000</v>
      </c>
      <c r="D339" s="116"/>
    </row>
    <row r="340" spans="1:4" ht="24.75" customHeight="1">
      <c r="A340" s="132"/>
      <c r="B340" s="136" t="s">
        <v>337</v>
      </c>
      <c r="C340" s="140">
        <v>1500000000</v>
      </c>
      <c r="D340" s="116"/>
    </row>
    <row r="341" spans="1:4" ht="24.75" customHeight="1">
      <c r="A341" s="132"/>
      <c r="B341" s="136" t="s">
        <v>341</v>
      </c>
      <c r="C341" s="140">
        <v>1000000000</v>
      </c>
      <c r="D341" s="116"/>
    </row>
    <row r="342" spans="1:4" ht="24.75" customHeight="1">
      <c r="A342" s="132"/>
      <c r="B342" s="136" t="s">
        <v>346</v>
      </c>
      <c r="C342" s="140">
        <v>1000000000</v>
      </c>
      <c r="D342" s="116"/>
    </row>
    <row r="343" spans="1:4" ht="24.75" customHeight="1">
      <c r="A343" s="131" t="s">
        <v>247</v>
      </c>
      <c r="B343" s="135" t="s">
        <v>248</v>
      </c>
      <c r="C343" s="140">
        <v>48300675880</v>
      </c>
      <c r="D343" s="116"/>
    </row>
    <row r="344" spans="1:4" ht="31.5" customHeight="1">
      <c r="A344" s="132"/>
      <c r="B344" s="136" t="s">
        <v>390</v>
      </c>
      <c r="C344" s="140">
        <v>226000000</v>
      </c>
      <c r="D344" s="116"/>
    </row>
    <row r="345" spans="1:4" ht="31.5" customHeight="1">
      <c r="A345" s="132"/>
      <c r="B345" s="136" t="s">
        <v>109</v>
      </c>
      <c r="C345" s="140">
        <v>310556880</v>
      </c>
      <c r="D345" s="116"/>
    </row>
    <row r="346" spans="1:4" ht="31.5" customHeight="1">
      <c r="A346" s="132"/>
      <c r="B346" s="136" t="s">
        <v>96</v>
      </c>
      <c r="C346" s="140">
        <v>142648000</v>
      </c>
      <c r="D346" s="116"/>
    </row>
    <row r="347" spans="1:4" ht="31.5" customHeight="1">
      <c r="A347" s="132"/>
      <c r="B347" s="136" t="s">
        <v>204</v>
      </c>
      <c r="C347" s="140">
        <v>15049000</v>
      </c>
      <c r="D347" s="116"/>
    </row>
    <row r="348" spans="1:4" ht="31.5" customHeight="1">
      <c r="A348" s="132"/>
      <c r="B348" s="136" t="s">
        <v>113</v>
      </c>
      <c r="C348" s="140">
        <v>1965531500</v>
      </c>
      <c r="D348" s="116"/>
    </row>
    <row r="349" spans="1:4" ht="31.5" customHeight="1">
      <c r="A349" s="132"/>
      <c r="B349" s="136" t="s">
        <v>205</v>
      </c>
      <c r="C349" s="140">
        <v>158833500</v>
      </c>
      <c r="D349" s="116"/>
    </row>
    <row r="350" spans="1:4" ht="31.5" customHeight="1">
      <c r="A350" s="132"/>
      <c r="B350" s="136" t="s">
        <v>88</v>
      </c>
      <c r="C350" s="140">
        <v>371894000</v>
      </c>
      <c r="D350" s="116"/>
    </row>
    <row r="351" spans="1:4" ht="31.5" customHeight="1">
      <c r="A351" s="132"/>
      <c r="B351" s="136" t="s">
        <v>131</v>
      </c>
      <c r="C351" s="140">
        <v>100000000</v>
      </c>
      <c r="D351" s="116"/>
    </row>
    <row r="352" spans="1:4" ht="31.5" customHeight="1">
      <c r="A352" s="132"/>
      <c r="B352" s="136" t="s">
        <v>141</v>
      </c>
      <c r="C352" s="140">
        <v>100000000</v>
      </c>
      <c r="D352" s="116"/>
    </row>
    <row r="353" spans="1:4" ht="31.5" customHeight="1">
      <c r="A353" s="132"/>
      <c r="B353" s="136" t="s">
        <v>404</v>
      </c>
      <c r="C353" s="140">
        <v>1000000000</v>
      </c>
      <c r="D353" s="116"/>
    </row>
    <row r="354" spans="1:4" ht="31.5" customHeight="1">
      <c r="A354" s="132"/>
      <c r="B354" s="136" t="s">
        <v>142</v>
      </c>
      <c r="C354" s="140">
        <v>2000000000</v>
      </c>
      <c r="D354" s="116"/>
    </row>
    <row r="355" spans="1:4" ht="31.5" customHeight="1">
      <c r="A355" s="132"/>
      <c r="B355" s="136" t="s">
        <v>391</v>
      </c>
      <c r="C355" s="140">
        <v>4803516000</v>
      </c>
      <c r="D355" s="116"/>
    </row>
    <row r="356" spans="1:4" ht="31.5" customHeight="1">
      <c r="A356" s="132"/>
      <c r="B356" s="136" t="s">
        <v>151</v>
      </c>
      <c r="C356" s="140">
        <v>1000000000</v>
      </c>
      <c r="D356" s="116"/>
    </row>
    <row r="357" spans="1:4" ht="18">
      <c r="A357" s="132"/>
      <c r="B357" s="136" t="s">
        <v>211</v>
      </c>
      <c r="C357" s="140">
        <v>2500000000</v>
      </c>
      <c r="D357" s="116"/>
    </row>
    <row r="358" spans="1:4" ht="44.25" customHeight="1">
      <c r="A358" s="132"/>
      <c r="B358" s="136" t="s">
        <v>154</v>
      </c>
      <c r="C358" s="140">
        <v>1000000000</v>
      </c>
      <c r="D358" s="116"/>
    </row>
    <row r="359" spans="1:4" ht="29.25" customHeight="1">
      <c r="A359" s="132"/>
      <c r="B359" s="136" t="s">
        <v>163</v>
      </c>
      <c r="C359" s="140">
        <v>1400000000</v>
      </c>
      <c r="D359" s="116"/>
    </row>
    <row r="360" spans="1:4" ht="33.75" customHeight="1">
      <c r="A360" s="132"/>
      <c r="B360" s="136" t="s">
        <v>167</v>
      </c>
      <c r="C360" s="140">
        <v>1000000000</v>
      </c>
      <c r="D360" s="116"/>
    </row>
    <row r="361" spans="1:4" ht="25.5">
      <c r="A361" s="132"/>
      <c r="B361" s="136" t="s">
        <v>185</v>
      </c>
      <c r="C361" s="140">
        <v>3000000000</v>
      </c>
      <c r="D361" s="116"/>
    </row>
    <row r="362" spans="1:4" ht="25.5">
      <c r="A362" s="132"/>
      <c r="B362" s="136" t="s">
        <v>358</v>
      </c>
      <c r="C362" s="140">
        <v>1500000000</v>
      </c>
      <c r="D362" s="116"/>
    </row>
    <row r="363" spans="1:4" ht="18">
      <c r="A363" s="132"/>
      <c r="B363" s="136" t="s">
        <v>359</v>
      </c>
      <c r="C363" s="140">
        <v>3000000000</v>
      </c>
      <c r="D363" s="116"/>
    </row>
    <row r="364" spans="1:4" ht="18">
      <c r="A364" s="132"/>
      <c r="B364" s="136" t="s">
        <v>360</v>
      </c>
      <c r="C364" s="140">
        <v>4833217000</v>
      </c>
      <c r="D364" s="116"/>
    </row>
    <row r="365" spans="1:4" ht="25.5">
      <c r="A365" s="132"/>
      <c r="B365" s="136" t="s">
        <v>362</v>
      </c>
      <c r="C365" s="140">
        <v>2600000000</v>
      </c>
      <c r="D365" s="116"/>
    </row>
    <row r="366" spans="1:4" ht="25.5">
      <c r="A366" s="132"/>
      <c r="B366" s="136" t="s">
        <v>363</v>
      </c>
      <c r="C366" s="140">
        <v>1000000000</v>
      </c>
      <c r="D366" s="116"/>
    </row>
    <row r="367" spans="1:4" ht="25.5">
      <c r="A367" s="132"/>
      <c r="B367" s="136" t="s">
        <v>364</v>
      </c>
      <c r="C367" s="140">
        <v>3500000000</v>
      </c>
      <c r="D367" s="116"/>
    </row>
    <row r="368" spans="1:4" ht="25.5">
      <c r="A368" s="132"/>
      <c r="B368" s="136" t="s">
        <v>365</v>
      </c>
      <c r="C368" s="140">
        <v>1000000000</v>
      </c>
      <c r="D368" s="116"/>
    </row>
    <row r="369" spans="1:4" ht="25.5">
      <c r="A369" s="132"/>
      <c r="B369" s="136" t="s">
        <v>367</v>
      </c>
      <c r="C369" s="140">
        <v>4150000000</v>
      </c>
      <c r="D369" s="116"/>
    </row>
    <row r="370" spans="1:4" ht="25.5">
      <c r="A370" s="132"/>
      <c r="B370" s="136" t="s">
        <v>392</v>
      </c>
      <c r="C370" s="140">
        <v>5449870000</v>
      </c>
      <c r="D370" s="116"/>
    </row>
    <row r="371" spans="1:4" ht="38.25">
      <c r="A371" s="132"/>
      <c r="B371" s="136" t="s">
        <v>393</v>
      </c>
      <c r="C371" s="140">
        <v>173560000</v>
      </c>
      <c r="D371" s="116"/>
    </row>
    <row r="372" spans="1:4" ht="18">
      <c r="A372" s="117"/>
      <c r="B372" s="118"/>
      <c r="C372" s="119"/>
      <c r="D372" s="119"/>
    </row>
    <row r="373" spans="1:4" ht="18">
      <c r="A373" s="120"/>
      <c r="B373" s="121"/>
      <c r="C373" s="122"/>
      <c r="D373" s="122"/>
    </row>
    <row r="374" spans="1:4" ht="25.5" customHeight="1">
      <c r="A374" s="123"/>
      <c r="B374" s="124" t="s">
        <v>394</v>
      </c>
      <c r="C374" s="165"/>
      <c r="D374" s="165"/>
    </row>
    <row r="375" spans="1:4" ht="24.75" customHeight="1">
      <c r="A375" s="123"/>
      <c r="B375" s="125"/>
      <c r="C375" s="166"/>
      <c r="D375" s="166"/>
    </row>
    <row r="376" spans="1:4" ht="18">
      <c r="A376" s="123"/>
      <c r="B376" s="124"/>
      <c r="C376" s="126"/>
      <c r="D376" s="126"/>
    </row>
    <row r="380" spans="2:4" ht="18">
      <c r="B380" s="129"/>
      <c r="C380" s="167"/>
      <c r="D380" s="167"/>
    </row>
  </sheetData>
  <sheetProtection/>
  <mergeCells count="10">
    <mergeCell ref="C374:D374"/>
    <mergeCell ref="C375:D375"/>
    <mergeCell ref="C380:D380"/>
    <mergeCell ref="C1:D1"/>
    <mergeCell ref="A2:D2"/>
    <mergeCell ref="A3:D3"/>
    <mergeCell ref="A6:A8"/>
    <mergeCell ref="B6:B8"/>
    <mergeCell ref="C6:C8"/>
    <mergeCell ref="D6:D8"/>
  </mergeCells>
  <printOptions/>
  <pageMargins left="0.28" right="0.2" top="0.41" bottom="0.4"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41"/>
  <sheetViews>
    <sheetView zoomScalePageLayoutView="0" workbookViewId="0" topLeftCell="A1">
      <selection activeCell="A30" sqref="A30"/>
    </sheetView>
  </sheetViews>
  <sheetFormatPr defaultColWidth="5.75" defaultRowHeight="18"/>
  <cols>
    <col min="1" max="1" width="18.66015625" style="2" customWidth="1"/>
    <col min="2" max="2" width="0.8359375" style="2" customWidth="1"/>
    <col min="3" max="3" width="20" style="2" customWidth="1"/>
    <col min="4" max="16384" width="5.75" style="2" customWidth="1"/>
  </cols>
  <sheetData>
    <row r="1" spans="1:3" ht="18">
      <c r="A1"/>
      <c r="C1"/>
    </row>
    <row r="2" ht="18.75" thickBot="1">
      <c r="A2"/>
    </row>
    <row r="3" spans="1:3" ht="18.75" thickBot="1">
      <c r="A3"/>
      <c r="C3"/>
    </row>
    <row r="4" spans="1:3" ht="18">
      <c r="A4"/>
      <c r="C4"/>
    </row>
    <row r="5" ht="18">
      <c r="C5"/>
    </row>
    <row r="6" ht="18.75" thickBot="1">
      <c r="C6"/>
    </row>
    <row r="7" spans="1:3" ht="18">
      <c r="A7"/>
      <c r="C7"/>
    </row>
    <row r="8" spans="1:3" ht="18">
      <c r="A8"/>
      <c r="C8"/>
    </row>
    <row r="9" spans="1:3" ht="18">
      <c r="A9"/>
      <c r="C9"/>
    </row>
    <row r="10" spans="1:3" ht="18">
      <c r="A10"/>
      <c r="C10"/>
    </row>
    <row r="11" spans="1:3" ht="18.75" thickBot="1">
      <c r="A11"/>
      <c r="C11"/>
    </row>
    <row r="12" ht="18">
      <c r="C12"/>
    </row>
    <row r="13" ht="18.75" thickBot="1">
      <c r="C13"/>
    </row>
    <row r="14" spans="1:3" ht="18.75" thickBot="1">
      <c r="A14"/>
      <c r="C14"/>
    </row>
    <row r="15" ht="18">
      <c r="A15"/>
    </row>
    <row r="16" ht="18.75" thickBot="1">
      <c r="A16"/>
    </row>
    <row r="17" spans="1:3" ht="18.75" thickBot="1">
      <c r="A17"/>
      <c r="C17"/>
    </row>
    <row r="18" ht="18">
      <c r="C18"/>
    </row>
    <row r="19" ht="18">
      <c r="C19"/>
    </row>
    <row r="20" spans="1:3" ht="18">
      <c r="A20"/>
      <c r="C20"/>
    </row>
    <row r="21" spans="1:3" ht="18">
      <c r="A21"/>
      <c r="C21"/>
    </row>
    <row r="22" spans="1:3" ht="18">
      <c r="A22"/>
      <c r="C22"/>
    </row>
    <row r="23" spans="1:3" ht="18">
      <c r="A23"/>
      <c r="C23"/>
    </row>
    <row r="24" ht="18">
      <c r="A24"/>
    </row>
    <row r="25" ht="18">
      <c r="A25"/>
    </row>
    <row r="26" spans="1:3" ht="18.75" thickBot="1">
      <c r="A26"/>
      <c r="C26"/>
    </row>
    <row r="27" spans="1:3" ht="18">
      <c r="A27"/>
      <c r="C27"/>
    </row>
    <row r="28" spans="1:3" ht="18">
      <c r="A28"/>
      <c r="C28"/>
    </row>
    <row r="29" spans="1:3" ht="18">
      <c r="A29"/>
      <c r="C29"/>
    </row>
    <row r="30" spans="1:3" ht="18">
      <c r="A30"/>
      <c r="C30"/>
    </row>
    <row r="31" spans="1:3" ht="18">
      <c r="A31"/>
      <c r="C31"/>
    </row>
    <row r="32" spans="1:3" ht="18">
      <c r="A32"/>
      <c r="C32"/>
    </row>
    <row r="33" spans="1:3" ht="18">
      <c r="A33"/>
      <c r="C33"/>
    </row>
    <row r="34" spans="1:3" ht="18">
      <c r="A34"/>
      <c r="C34"/>
    </row>
    <row r="35" spans="1:3" ht="18">
      <c r="A35"/>
      <c r="C35"/>
    </row>
    <row r="36" spans="1:3" ht="18">
      <c r="A36"/>
      <c r="C36"/>
    </row>
    <row r="37" ht="18">
      <c r="A37"/>
    </row>
    <row r="38" ht="18">
      <c r="A38"/>
    </row>
    <row r="39" spans="1:3" ht="18">
      <c r="A39"/>
      <c r="C39"/>
    </row>
    <row r="40" spans="1:3" ht="18">
      <c r="A40"/>
      <c r="C40"/>
    </row>
    <row r="41" spans="1:3" ht="18">
      <c r="A41"/>
      <c r="C4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Kien</dc:creator>
  <cp:keywords/>
  <dc:description/>
  <cp:lastModifiedBy>Admin</cp:lastModifiedBy>
  <cp:lastPrinted>2021-10-29T01:51:21Z</cp:lastPrinted>
  <dcterms:created xsi:type="dcterms:W3CDTF">2005-03-09T02:00:38Z</dcterms:created>
  <dcterms:modified xsi:type="dcterms:W3CDTF">2021-10-29T02:06:39Z</dcterms:modified>
  <cp:category/>
  <cp:version/>
  <cp:contentType/>
  <cp:contentStatus/>
</cp:coreProperties>
</file>